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s_subscription.csv" sheetId="1" state="visible" r:id="rId2"/>
    <sheet name="implantaçã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<sst xmlns="http://schemas.openxmlformats.org/spreadsheetml/2006/main" count="3656" uniqueCount="1635">
  <si>
    <t xml:space="preserve">identificador</t>
  </si>
  <si>
    <t xml:space="preserve">nome_ou_razao_social</t>
  </si>
  <si>
    <t xml:space="preserve">username</t>
  </si>
  <si>
    <t xml:space="preserve">email</t>
  </si>
  <si>
    <t xml:space="preserve">moeda</t>
  </si>
  <si>
    <t xml:space="preserve">língua</t>
  </si>
  <si>
    <t xml:space="preserve">country</t>
  </si>
  <si>
    <t xml:space="preserve">cnpj</t>
  </si>
  <si>
    <t xml:space="preserve">tipo_do_plano</t>
  </si>
  <si>
    <t xml:space="preserve">max</t>
  </si>
  <si>
    <t xml:space="preserve">implantacao</t>
  </si>
  <si>
    <t xml:space="preserve">parcelas_implantacao</t>
  </si>
  <si>
    <t xml:space="preserve">treinamento</t>
  </si>
  <si>
    <t xml:space="preserve">valor_fixo</t>
  </si>
  <si>
    <t xml:space="preserve">valor_variavel</t>
  </si>
  <si>
    <t xml:space="preserve">Cobrança Jan</t>
  </si>
  <si>
    <t xml:space="preserve">data de vencimento</t>
  </si>
  <si>
    <t xml:space="preserve">dt_contrato</t>
  </si>
  <si>
    <t xml:space="preserve">açoes</t>
  </si>
  <si>
    <t xml:space="preserve">isencao</t>
  </si>
  <si>
    <t xml:space="preserve">endereco</t>
  </si>
  <si>
    <t xml:space="preserve">numero</t>
  </si>
  <si>
    <t xml:space="preserve">bairro</t>
  </si>
  <si>
    <t xml:space="preserve">cidade</t>
  </si>
  <si>
    <t xml:space="preserve">estado</t>
  </si>
  <si>
    <t xml:space="preserve">cep</t>
  </si>
  <si>
    <t xml:space="preserve">país</t>
  </si>
  <si>
    <t xml:space="preserve">responsavel</t>
  </si>
  <si>
    <t xml:space="preserve">4O. CENTENÁRIO</t>
  </si>
  <si>
    <t xml:space="preserve">objetivocentenario</t>
  </si>
  <si>
    <t xml:space="preserve">BRL</t>
  </si>
  <si>
    <t xml:space="preserve">pt_BR</t>
  </si>
  <si>
    <t xml:space="preserve">BR</t>
  </si>
  <si>
    <t xml:space="preserve">04566007000126</t>
  </si>
  <si>
    <t xml:space="preserve">fixo 500</t>
  </si>
  <si>
    <t xml:space="preserve">AV OURO VERDE DE MINAS</t>
  </si>
  <si>
    <t xml:space="preserve">1185</t>
  </si>
  <si>
    <t xml:space="preserve">JD VI CENTENÁRIO</t>
  </si>
  <si>
    <t xml:space="preserve">SÃO PAULO</t>
  </si>
  <si>
    <t xml:space="preserve">SP</t>
  </si>
  <si>
    <t xml:space="preserve">03.937-090</t>
  </si>
  <si>
    <t xml:space="preserve">Brasil</t>
  </si>
  <si>
    <t xml:space="preserve">VAHID</t>
  </si>
  <si>
    <t xml:space="preserve">ACHIEVE LANGUAGES- ALTAMIRA</t>
  </si>
  <si>
    <t xml:space="preserve">achievealtamira</t>
  </si>
  <si>
    <t xml:space="preserve">altamira@achievelanguages.com.br</t>
  </si>
  <si>
    <t xml:space="preserve">24180764000174</t>
  </si>
  <si>
    <t xml:space="preserve">fixo 200</t>
  </si>
  <si>
    <t xml:space="preserve">AV ALACID NUNES</t>
  </si>
  <si>
    <t xml:space="preserve">821</t>
  </si>
  <si>
    <t xml:space="preserve">JD UIRAPURU</t>
  </si>
  <si>
    <t xml:space="preserve">ALTAMIRA</t>
  </si>
  <si>
    <t xml:space="preserve">PA</t>
  </si>
  <si>
    <t xml:space="preserve">68.372-095</t>
  </si>
  <si>
    <t xml:space="preserve">ADCAM</t>
  </si>
  <si>
    <t xml:space="preserve">adcam</t>
  </si>
  <si>
    <t xml:space="preserve">tesouraria@adcam.org.br</t>
  </si>
  <si>
    <t xml:space="preserve">05555099000101</t>
  </si>
  <si>
    <t xml:space="preserve">fixo 2000</t>
  </si>
  <si>
    <t xml:space="preserve">não tem</t>
  </si>
  <si>
    <t xml:space="preserve">R LEONORA ARMSTRONG</t>
  </si>
  <si>
    <t xml:space="preserve">SÃO JOSÉ IV</t>
  </si>
  <si>
    <t xml:space="preserve">MANAUS</t>
  </si>
  <si>
    <t xml:space="preserve">AM</t>
  </si>
  <si>
    <t xml:space="preserve">69.080-000</t>
  </si>
  <si>
    <t xml:space="preserve">ADSUM (DISCERE)</t>
  </si>
  <si>
    <t xml:space="preserve">colegiodiscerelaboratumsaopaulo</t>
  </si>
  <si>
    <t xml:space="preserve">moacir@discere.com.br</t>
  </si>
  <si>
    <t xml:space="preserve">11177479000152</t>
  </si>
  <si>
    <t xml:space="preserve">fixo 400</t>
  </si>
  <si>
    <t xml:space="preserve">R EUCLIDES PACHECO</t>
  </si>
  <si>
    <t xml:space="preserve">545</t>
  </si>
  <si>
    <t xml:space="preserve">VILA GOMES CARDIM</t>
  </si>
  <si>
    <t xml:space="preserve">03.321-000</t>
  </si>
  <si>
    <t xml:space="preserve">RABBIT</t>
  </si>
  <si>
    <t xml:space="preserve">ADVENTISTA(IJUÍ)</t>
  </si>
  <si>
    <t xml:space="preserve">adventistaijui</t>
  </si>
  <si>
    <t xml:space="preserve">87115838000966</t>
  </si>
  <si>
    <t xml:space="preserve">fixo 250</t>
  </si>
  <si>
    <t xml:space="preserve">R ERNESTO ALVES</t>
  </si>
  <si>
    <t xml:space="preserve">249</t>
  </si>
  <si>
    <t xml:space="preserve">CENTRO</t>
  </si>
  <si>
    <t xml:space="preserve">IJUÍ</t>
  </si>
  <si>
    <t xml:space="preserve">RS</t>
  </si>
  <si>
    <t xml:space="preserve">98.700-000</t>
  </si>
  <si>
    <t xml:space="preserve">ALMANAC</t>
  </si>
  <si>
    <t xml:space="preserve">almanac</t>
  </si>
  <si>
    <t xml:space="preserve">arodrigues1975@uol.com.br</t>
  </si>
  <si>
    <t xml:space="preserve">fixo 300</t>
  </si>
  <si>
    <t xml:space="preserve">R SANTANA DO JACARÉ</t>
  </si>
  <si>
    <t xml:space="preserve">35</t>
  </si>
  <si>
    <t xml:space="preserve">JD BOM CLIMA</t>
  </si>
  <si>
    <t xml:space="preserve">GUARULHOS</t>
  </si>
  <si>
    <t xml:space="preserve">07.122-260</t>
  </si>
  <si>
    <t xml:space="preserve">ALVORADA PLUS</t>
  </si>
  <si>
    <t xml:space="preserve">escoladopensar</t>
  </si>
  <si>
    <t xml:space="preserve">09296007000177</t>
  </si>
  <si>
    <t xml:space="preserve">fixo 1300</t>
  </si>
  <si>
    <t xml:space="preserve">R PROF CONRADO DE DEO</t>
  </si>
  <si>
    <t xml:space="preserve">45</t>
  </si>
  <si>
    <t xml:space="preserve">CAMPO LIMPO</t>
  </si>
  <si>
    <t xml:space="preserve">05.788-360</t>
  </si>
  <si>
    <t xml:space="preserve">ANGELES</t>
  </si>
  <si>
    <t xml:space="preserve">deangeles</t>
  </si>
  <si>
    <t xml:space="preserve">administrativo@deangeles.com.br</t>
  </si>
  <si>
    <t xml:space="preserve">fixo 750</t>
  </si>
  <si>
    <t xml:space="preserve">AV SAUDADE</t>
  </si>
  <si>
    <t xml:space="preserve">775</t>
  </si>
  <si>
    <t xml:space="preserve">VILA ESTADIO</t>
  </si>
  <si>
    <t xml:space="preserve">ARAÇATUBA</t>
  </si>
  <si>
    <t xml:space="preserve">16.020-070</t>
  </si>
  <si>
    <t xml:space="preserve">ANGLO ALDEIA DA SERRA</t>
  </si>
  <si>
    <t xml:space="preserve">angloaldeia</t>
  </si>
  <si>
    <t xml:space="preserve">07748037000141</t>
  </si>
  <si>
    <t xml:space="preserve">AV DA BARRA</t>
  </si>
  <si>
    <t xml:space="preserve">MORADA DOS LAGOS</t>
  </si>
  <si>
    <t xml:space="preserve">BARUERI</t>
  </si>
  <si>
    <t xml:space="preserve">06.429-210</t>
  </si>
  <si>
    <t xml:space="preserve">ANGLO ARARAS</t>
  </si>
  <si>
    <t xml:space="preserve">liceuararas</t>
  </si>
  <si>
    <t xml:space="preserve">mauricio@angloararas.com.br</t>
  </si>
  <si>
    <t xml:space="preserve">sergio@angloararas.com.br</t>
  </si>
  <si>
    <t xml:space="preserve">05463327000113</t>
  </si>
  <si>
    <t xml:space="preserve">fixo 850</t>
  </si>
  <si>
    <t xml:space="preserve">R JULIO MESQUITA</t>
  </si>
  <si>
    <t xml:space="preserve">ARARAS</t>
  </si>
  <si>
    <t xml:space="preserve">13.600-061</t>
  </si>
  <si>
    <t xml:space="preserve">ANGLO CATAVENTO</t>
  </si>
  <si>
    <t xml:space="preserve">secretaria@angloinfantil.com.br</t>
  </si>
  <si>
    <t xml:space="preserve">04634027000197</t>
  </si>
  <si>
    <t xml:space="preserve">alunos</t>
  </si>
  <si>
    <t xml:space="preserve">R ALFREDO CARLOS MADEIRA</t>
  </si>
  <si>
    <t xml:space="preserve">CERQUILHO</t>
  </si>
  <si>
    <t xml:space="preserve">18.520-000</t>
  </si>
  <si>
    <t xml:space="preserve">ANGLO CERQUILHO</t>
  </si>
  <si>
    <t xml:space="preserve">anglocerquilho</t>
  </si>
  <si>
    <t xml:space="preserve">19447162000109</t>
  </si>
  <si>
    <t xml:space="preserve">R AUGUSTO DORIGHELLO</t>
  </si>
  <si>
    <t xml:space="preserve">JD ESPLANADA</t>
  </si>
  <si>
    <t xml:space="preserve">ANGLO INFANTIL BOITUVA</t>
  </si>
  <si>
    <t xml:space="preserve">angloinfantilboituva</t>
  </si>
  <si>
    <t xml:space="preserve">05103459000134</t>
  </si>
  <si>
    <t xml:space="preserve">AV PEREIRA IGNACIO</t>
  </si>
  <si>
    <t xml:space="preserve">BOITUVA</t>
  </si>
  <si>
    <t xml:space="preserve">18.550-000</t>
  </si>
  <si>
    <t xml:space="preserve">ANGLO INFANTIL TATUÍ (TOCA DO LEÃO)</t>
  </si>
  <si>
    <t xml:space="preserve">angloeducacaoinfantil</t>
  </si>
  <si>
    <t xml:space="preserve">07024930000124</t>
  </si>
  <si>
    <t xml:space="preserve">RUA SIMEAO SOBRAL</t>
  </si>
  <si>
    <t xml:space="preserve">VILA SAO PAULO</t>
  </si>
  <si>
    <t xml:space="preserve">TATUÍ</t>
  </si>
  <si>
    <t xml:space="preserve">18.271-010</t>
  </si>
  <si>
    <t xml:space="preserve">ANGLO ITU</t>
  </si>
  <si>
    <t xml:space="preserve">angloitu</t>
  </si>
  <si>
    <t xml:space="preserve">PC DA INDEPENDENCIA</t>
  </si>
  <si>
    <t xml:space="preserve">ITU</t>
  </si>
  <si>
    <t xml:space="preserve">13.300-063</t>
  </si>
  <si>
    <t xml:space="preserve">ANGLO SOROCABA</t>
  </si>
  <si>
    <t xml:space="preserve">anglosorocaba</t>
  </si>
  <si>
    <t xml:space="preserve">AV ANTONIO CARLOS COMITRE</t>
  </si>
  <si>
    <t xml:space="preserve">CAMPOLIM</t>
  </si>
  <si>
    <t xml:space="preserve">SOROCABA</t>
  </si>
  <si>
    <t xml:space="preserve">18.047-620</t>
  </si>
  <si>
    <t xml:space="preserve">ANGLO TATUÍ</t>
  </si>
  <si>
    <t xml:space="preserve">anglotatui</t>
  </si>
  <si>
    <t xml:space="preserve">02300765000172</t>
  </si>
  <si>
    <t xml:space="preserve">AV CORONEL FIRMO VIEIRA DE CAMARGO</t>
  </si>
  <si>
    <t xml:space="preserve">18.270-770</t>
  </si>
  <si>
    <t xml:space="preserve">ANTARES DE AMERICANA</t>
  </si>
  <si>
    <t xml:space="preserve">financeiro@antaresamericana.com.br</t>
  </si>
  <si>
    <t xml:space="preserve">55350755000108</t>
  </si>
  <si>
    <t xml:space="preserve">fixo 1000</t>
  </si>
  <si>
    <t xml:space="preserve">R ICARAI</t>
  </si>
  <si>
    <t xml:space="preserve">JD.IPIRANGA</t>
  </si>
  <si>
    <t xml:space="preserve">AMERICANA</t>
  </si>
  <si>
    <t xml:space="preserve">13.473-291</t>
  </si>
  <si>
    <t xml:space="preserve">ANTONIO RIBEIRO FEITOSA</t>
  </si>
  <si>
    <t xml:space="preserve">jearf</t>
  </si>
  <si>
    <t xml:space="preserve">00441164000154</t>
  </si>
  <si>
    <t xml:space="preserve">taxa de adesão</t>
  </si>
  <si>
    <t xml:space="preserve">R$700,00(R$100,00 de desconto para 80%, R$200,00 de desconto para 90% de adesão)</t>
  </si>
  <si>
    <t xml:space="preserve">R MAESTRO JOAQUIM MAEGELE</t>
  </si>
  <si>
    <t xml:space="preserve">RIO DE CAMPO GRANDE</t>
  </si>
  <si>
    <t xml:space="preserve">RIO DE JANEIRO</t>
  </si>
  <si>
    <t xml:space="preserve">RJ</t>
  </si>
  <si>
    <t xml:space="preserve">23.090-000	</t>
  </si>
  <si>
    <t xml:space="preserve">APOGEU</t>
  </si>
  <si>
    <t xml:space="preserve">andreia.marani@colegioapogeu.com.br</t>
  </si>
  <si>
    <t xml:space="preserve">20433765000122</t>
  </si>
  <si>
    <t xml:space="preserve">fixo 2600</t>
  </si>
  <si>
    <t xml:space="preserve">2/17</t>
  </si>
  <si>
    <t xml:space="preserve">R BENJAMIN CONSTANT</t>
  </si>
  <si>
    <t xml:space="preserve">SANTA HELENA</t>
  </si>
  <si>
    <t xml:space="preserve">JUIZ DE FORA</t>
  </si>
  <si>
    <t xml:space="preserve">MG</t>
  </si>
  <si>
    <t xml:space="preserve">36.015-400</t>
  </si>
  <si>
    <t xml:space="preserve">APRENDER</t>
  </si>
  <si>
    <t xml:space="preserve">diradm@escolaprojetoaprender.com.br</t>
  </si>
  <si>
    <t xml:space="preserve">03149701000185</t>
  </si>
  <si>
    <t xml:space="preserve">fixo 100</t>
  </si>
  <si>
    <t xml:space="preserve">4/17</t>
  </si>
  <si>
    <t xml:space="preserve">AV DR ALTINO ARANTES</t>
  </si>
  <si>
    <t xml:space="preserve">472/78 </t>
  </si>
  <si>
    <t xml:space="preserve">MIRANDOPOLIS</t>
  </si>
  <si>
    <t xml:space="preserve">04.042-002</t>
  </si>
  <si>
    <t xml:space="preserve">CADU</t>
  </si>
  <si>
    <t xml:space="preserve">APTA BABY KIDS</t>
  </si>
  <si>
    <t xml:space="preserve">aptababykids</t>
  </si>
  <si>
    <t xml:space="preserve">ivanamaia@hotmail.com</t>
  </si>
  <si>
    <t xml:space="preserve">Q QUADRA 10 CONJUNTO A</t>
  </si>
  <si>
    <t xml:space="preserve">S/N</t>
  </si>
  <si>
    <t xml:space="preserve">SOBRADINHO</t>
  </si>
  <si>
    <t xml:space="preserve">BRASILIA</t>
  </si>
  <si>
    <t xml:space="preserve">DF</t>
  </si>
  <si>
    <t xml:space="preserve">73.005-101</t>
  </si>
  <si>
    <t xml:space="preserve">AQUARELA  - editar </t>
  </si>
  <si>
    <t xml:space="preserve">aquareladainfancia@gmail.com</t>
  </si>
  <si>
    <t xml:space="preserve">04699933000170</t>
  </si>
  <si>
    <t xml:space="preserve">1/17</t>
  </si>
  <si>
    <t xml:space="preserve">R STA GERTRUDES</t>
  </si>
  <si>
    <t xml:space="preserve">788</t>
  </si>
  <si>
    <t xml:space="preserve">03.408-020</t>
  </si>
  <si>
    <t xml:space="preserve">ARRAIAL DAS CORES</t>
  </si>
  <si>
    <t xml:space="preserve">arraialdascores</t>
  </si>
  <si>
    <t xml:space="preserve">financeiro@arraialdascores.com.br</t>
  </si>
  <si>
    <t xml:space="preserve">R MACUNIS</t>
  </si>
  <si>
    <t xml:space="preserve">PINHEIROS</t>
  </si>
  <si>
    <t xml:space="preserve">05.444-000</t>
  </si>
  <si>
    <t xml:space="preserve">BRIAN</t>
  </si>
  <si>
    <t xml:space="preserve">ARTE DE CONHECER</t>
  </si>
  <si>
    <t xml:space="preserve">artedeconhecer</t>
  </si>
  <si>
    <t xml:space="preserve">financeiro@artedeconhecer.com.br</t>
  </si>
  <si>
    <t xml:space="preserve">04306442000111</t>
  </si>
  <si>
    <t xml:space="preserve">fixo 263</t>
  </si>
  <si>
    <t xml:space="preserve">R PROF ZEFERINO FERRAZ</t>
  </si>
  <si>
    <t xml:space="preserve">ITAIM PAULISTA</t>
  </si>
  <si>
    <t xml:space="preserve">08.120-380</t>
  </si>
  <si>
    <t xml:space="preserve">ASSESSCONTI</t>
  </si>
  <si>
    <t xml:space="preserve">assessconti</t>
  </si>
  <si>
    <t xml:space="preserve">claudio@contaddor.com</t>
  </si>
  <si>
    <t xml:space="preserve">12645567000102</t>
  </si>
  <si>
    <t xml:space="preserve">AV FUAD LUTFALLA</t>
  </si>
  <si>
    <t xml:space="preserve">JD VILA TRINDADE</t>
  </si>
  <si>
    <t xml:space="preserve">02.968-000</t>
  </si>
  <si>
    <t xml:space="preserve">ATIVAMENTE SCHOOL</t>
  </si>
  <si>
    <t xml:space="preserve">ativamenteschool@gmail.com.br</t>
  </si>
  <si>
    <t xml:space="preserve">21337018000153</t>
  </si>
  <si>
    <t xml:space="preserve">R BARTOLOMEU MANHAES DE SOUZA</t>
  </si>
  <si>
    <t xml:space="preserve">VINHOSA</t>
  </si>
  <si>
    <t xml:space="preserve">ITAPERUNA</t>
  </si>
  <si>
    <t xml:space="preserve">28.300-000</t>
  </si>
  <si>
    <t xml:space="preserve">ATUALIDADE</t>
  </si>
  <si>
    <t xml:space="preserve">rguadagno@uol.com.br</t>
  </si>
  <si>
    <t xml:space="preserve">colegioatualidade@uol.com.br</t>
  </si>
  <si>
    <t xml:space="preserve">R LOTUS</t>
  </si>
  <si>
    <t xml:space="preserve">211</t>
  </si>
  <si>
    <t xml:space="preserve">PQ SÃO LUCAS</t>
  </si>
  <si>
    <t xml:space="preserve">03.265-000</t>
  </si>
  <si>
    <t xml:space="preserve">BABY HOME</t>
  </si>
  <si>
    <t xml:space="preserve">escolababyhomeklabin</t>
  </si>
  <si>
    <t xml:space="preserve">carlos@babyhomeklabin.com.br</t>
  </si>
  <si>
    <t xml:space="preserve">16872955000179</t>
  </si>
  <si>
    <t xml:space="preserve">R PICO DELLA MIRANDOLA</t>
  </si>
  <si>
    <t xml:space="preserve">132</t>
  </si>
  <si>
    <t xml:space="preserve">VILA MARIANA</t>
  </si>
  <si>
    <t xml:space="preserve">04.116-110</t>
  </si>
  <si>
    <t xml:space="preserve">BABY NURSE</t>
  </si>
  <si>
    <t xml:space="preserve">babynurse</t>
  </si>
  <si>
    <t xml:space="preserve">susana@babynurse.com.br</t>
  </si>
  <si>
    <t xml:space="preserve">00725372000185</t>
  </si>
  <si>
    <t xml:space="preserve">R DAS FLECHAS</t>
  </si>
  <si>
    <t xml:space="preserve">JD PRUDENCIA</t>
  </si>
  <si>
    <t xml:space="preserve">04.364-030</t>
  </si>
  <si>
    <t xml:space="preserve">BCZ (ACHIEVE - POA)</t>
  </si>
  <si>
    <t xml:space="preserve">fabio.bonini@achievepoa.com.br</t>
  </si>
  <si>
    <t xml:space="preserve">16889009000135</t>
  </si>
  <si>
    <t xml:space="preserve">AV PEREIRA PASSOS</t>
  </si>
  <si>
    <t xml:space="preserve">215</t>
  </si>
  <si>
    <t xml:space="preserve">VILA ASSUNÇÃO</t>
  </si>
  <si>
    <t xml:space="preserve">PORTO ALEGRE</t>
  </si>
  <si>
    <t xml:space="preserve">91.900-240	</t>
  </si>
  <si>
    <t xml:space="preserve">EVENTO</t>
  </si>
  <si>
    <t xml:space="preserve">BEKA</t>
  </si>
  <si>
    <t xml:space="preserve">beka</t>
  </si>
  <si>
    <t xml:space="preserve">financeiro@colegiobeka.com.br</t>
  </si>
  <si>
    <t xml:space="preserve">AV ITABERABA</t>
  </si>
  <si>
    <t xml:space="preserve">669</t>
  </si>
  <si>
    <t xml:space="preserve">N SRA DO Ó</t>
  </si>
  <si>
    <t xml:space="preserve">02.734-000        </t>
  </si>
  <si>
    <t xml:space="preserve">BERTOLAZZI</t>
  </si>
  <si>
    <t xml:space="preserve">bertolazzi</t>
  </si>
  <si>
    <t xml:space="preserve">robson@colegiobertolazzi.com.br</t>
  </si>
  <si>
    <t xml:space="preserve">R JOAQUIM DIAS PINTO</t>
  </si>
  <si>
    <t xml:space="preserve">6</t>
  </si>
  <si>
    <t xml:space="preserve">JD PERI</t>
  </si>
  <si>
    <t xml:space="preserve">02.632-060</t>
  </si>
  <si>
    <t xml:space="preserve">BRASIL OBJETIVO</t>
  </si>
  <si>
    <t xml:space="preserve">brasilobjetivo</t>
  </si>
  <si>
    <t xml:space="preserve">financeiro@colegiobrasilobjetivo.com.br</t>
  </si>
  <si>
    <t xml:space="preserve">65500597000189</t>
  </si>
  <si>
    <t xml:space="preserve">AV N SRA DO SABARA</t>
  </si>
  <si>
    <t xml:space="preserve">VILA EMIR</t>
  </si>
  <si>
    <t xml:space="preserve">04.447-010</t>
  </si>
  <si>
    <t xml:space="preserve">BRINCANDO E APRENDENDO</t>
  </si>
  <si>
    <t xml:space="preserve">escolabrinacandoeaprendendo</t>
  </si>
  <si>
    <t xml:space="preserve">financeiro@escolabrincandoeaprendendo.com.br</t>
  </si>
  <si>
    <t xml:space="preserve">64163827000107</t>
  </si>
  <si>
    <t xml:space="preserve">R FRANSCISCO SOLER</t>
  </si>
  <si>
    <t xml:space="preserve">JD S RICARDO</t>
  </si>
  <si>
    <t xml:space="preserve">05.143-220</t>
  </si>
  <si>
    <t xml:space="preserve">BUILDERS</t>
  </si>
  <si>
    <t xml:space="preserve">builders</t>
  </si>
  <si>
    <t xml:space="preserve">02127427000180</t>
  </si>
  <si>
    <t xml:space="preserve">fixo 350</t>
  </si>
  <si>
    <t xml:space="preserve">R RIBEIRO DE BARROS</t>
  </si>
  <si>
    <t xml:space="preserve">VILA ANGLO BRASILEIRA</t>
  </si>
  <si>
    <t xml:space="preserve">05.027-020</t>
  </si>
  <si>
    <t xml:space="preserve">C.R.E.I. DEO JUVANTE</t>
  </si>
  <si>
    <t xml:space="preserve">deojuvante</t>
  </si>
  <si>
    <t xml:space="preserve">05439886000198</t>
  </si>
  <si>
    <t xml:space="preserve">R MONSENHOR MEIRELES</t>
  </si>
  <si>
    <t xml:space="preserve">JD PENHA</t>
  </si>
  <si>
    <t xml:space="preserve">03.758-020</t>
  </si>
  <si>
    <t xml:space="preserve">CAMB- CAMINHO ABERTO</t>
  </si>
  <si>
    <t xml:space="preserve">financeiro@escolacamb.com.br</t>
  </si>
  <si>
    <t xml:space="preserve">contasapagar@escolacamb.com.br</t>
  </si>
  <si>
    <t xml:space="preserve">R MAURIO S KLABIN</t>
  </si>
  <si>
    <t xml:space="preserve">04.120-020</t>
  </si>
  <si>
    <t xml:space="preserve">CANELLO MARQUES</t>
  </si>
  <si>
    <t xml:space="preserve">canellomarques</t>
  </si>
  <si>
    <t xml:space="preserve">financeiro1@colegiocanellomarques.com.br</t>
  </si>
  <si>
    <t xml:space="preserve">05819011000111</t>
  </si>
  <si>
    <t xml:space="preserve">AV MENOTTI LAUDIZIO</t>
  </si>
  <si>
    <t xml:space="preserve">JD CIDADE PIRITUBA</t>
  </si>
  <si>
    <t xml:space="preserve">02.945-000</t>
  </si>
  <si>
    <t xml:space="preserve">CARANDÁ VIVA VIDA</t>
  </si>
  <si>
    <t xml:space="preserve">carandavivavida</t>
  </si>
  <si>
    <t xml:space="preserve">tesouraria@carandavivavida.com.br</t>
  </si>
  <si>
    <t xml:space="preserve">07704660000100</t>
  </si>
  <si>
    <t xml:space="preserve">R DR DIEGO DE FARIA</t>
  </si>
  <si>
    <t xml:space="preserve">VILA CLEMENTINO</t>
  </si>
  <si>
    <t xml:space="preserve">04.037-005</t>
  </si>
  <si>
    <t xml:space="preserve">CASTELO KIDS</t>
  </si>
  <si>
    <t xml:space="preserve">escolacastelokids</t>
  </si>
  <si>
    <t xml:space="preserve">escolacastelokids@hotmail.com</t>
  </si>
  <si>
    <t xml:space="preserve">09430456000166</t>
  </si>
  <si>
    <t xml:space="preserve">PC BANDEIRA</t>
  </si>
  <si>
    <t xml:space="preserve">SEABRA</t>
  </si>
  <si>
    <t xml:space="preserve">BA</t>
  </si>
  <si>
    <t xml:space="preserve">46.900-000</t>
  </si>
  <si>
    <t xml:space="preserve">CB</t>
  </si>
  <si>
    <t xml:space="preserve">cbsr</t>
  </si>
  <si>
    <t xml:space="preserve">lucianaamaral@colegiocb.com.br</t>
  </si>
  <si>
    <t xml:space="preserve">58987207000181</t>
  </si>
  <si>
    <t xml:space="preserve">fixo 700</t>
  </si>
  <si>
    <t xml:space="preserve">R DR FLEURY</t>
  </si>
  <si>
    <t xml:space="preserve">280</t>
  </si>
  <si>
    <t xml:space="preserve">CAMBARA</t>
  </si>
  <si>
    <t xml:space="preserve">SÃO ROQUE</t>
  </si>
  <si>
    <t xml:space="preserve">18.134-130</t>
  </si>
  <si>
    <t xml:space="preserve">CEDUCA</t>
  </si>
  <si>
    <t xml:space="preserve">ceduca</t>
  </si>
  <si>
    <t xml:space="preserve">03249360000110</t>
  </si>
  <si>
    <t xml:space="preserve">R MAJOR VICENTE DE CASTRO </t>
  </si>
  <si>
    <t xml:space="preserve">VILA FANNY</t>
  </si>
  <si>
    <t xml:space="preserve">CURITIBA</t>
  </si>
  <si>
    <t xml:space="preserve">PR</t>
  </si>
  <si>
    <t xml:space="preserve">81.030-020</t>
  </si>
  <si>
    <t xml:space="preserve">CEI HAVITA</t>
  </si>
  <si>
    <t xml:space="preserve">havitafinanceiro@outlook.com</t>
  </si>
  <si>
    <t xml:space="preserve">01050490000101</t>
  </si>
  <si>
    <t xml:space="preserve">R OROZIMBO MAIA</t>
  </si>
  <si>
    <t xml:space="preserve">ALTO DA MOOCA</t>
  </si>
  <si>
    <t xml:space="preserve">03.178-110</t>
  </si>
  <si>
    <t xml:space="preserve">CEMAC</t>
  </si>
  <si>
    <t xml:space="preserve">cemac</t>
  </si>
  <si>
    <t xml:space="preserve">30419311000150</t>
  </si>
  <si>
    <t xml:space="preserve">R DR PEREIRA DE SOUZA</t>
  </si>
  <si>
    <t xml:space="preserve">80</t>
  </si>
  <si>
    <t xml:space="preserve">MACAÉ</t>
  </si>
  <si>
    <t xml:space="preserve">27.913-110</t>
  </si>
  <si>
    <t xml:space="preserve">CENTRO EDUCACIONAL MABEL</t>
  </si>
  <si>
    <t xml:space="preserve">cem</t>
  </si>
  <si>
    <t xml:space="preserve">04231581000123</t>
  </si>
  <si>
    <t xml:space="preserve">R 1</t>
  </si>
  <si>
    <t xml:space="preserve">VILA SÃO JOÃO</t>
  </si>
  <si>
    <t xml:space="preserve">GOIANIA</t>
  </si>
  <si>
    <t xml:space="preserve">GO</t>
  </si>
  <si>
    <t xml:space="preserve">74.815-420</t>
  </si>
  <si>
    <t xml:space="preserve">COLÉGIO ALBERT SABIN</t>
  </si>
  <si>
    <t xml:space="preserve">albertsabin</t>
  </si>
  <si>
    <t xml:space="preserve">71582258000191</t>
  </si>
  <si>
    <t xml:space="preserve">AV DARCY REIS</t>
  </si>
  <si>
    <t xml:space="preserve">PQ. DOS PRINCIPES</t>
  </si>
  <si>
    <t xml:space="preserve">05.396-000</t>
  </si>
  <si>
    <t xml:space="preserve">COLÉGIO ANDRADE DORIGON</t>
  </si>
  <si>
    <t xml:space="preserve">dorigon</t>
  </si>
  <si>
    <t xml:space="preserve">05066627000169</t>
  </si>
  <si>
    <t xml:space="preserve">R GRAPIRA</t>
  </si>
  <si>
    <t xml:space="preserve">SÃO MIGUEL PAULISTA</t>
  </si>
  <si>
    <t xml:space="preserve">08.030-190</t>
  </si>
  <si>
    <t xml:space="preserve">COLÉGIO ANTARES</t>
  </si>
  <si>
    <t xml:space="preserve">antares</t>
  </si>
  <si>
    <t xml:space="preserve">00082064000189</t>
  </si>
  <si>
    <t xml:space="preserve">AV RIO BRANCO</t>
  </si>
  <si>
    <t xml:space="preserve">STA URIAS MAGALHAES</t>
  </si>
  <si>
    <t xml:space="preserve">74.565-070</t>
  </si>
  <si>
    <t xml:space="preserve">COLÉGIO AUTÊNTICO</t>
  </si>
  <si>
    <t xml:space="preserve">ctt</t>
  </si>
  <si>
    <t xml:space="preserve">financeiro@colegioautentico.com.br</t>
  </si>
  <si>
    <t xml:space="preserve">07914563000134</t>
  </si>
  <si>
    <t xml:space="preserve">alunos - patrocinado</t>
  </si>
  <si>
    <t xml:space="preserve">R BENJAMIM HARRIS HANNICUTT</t>
  </si>
  <si>
    <t xml:space="preserve">VILA RIO DE JANEIRO</t>
  </si>
  <si>
    <t xml:space="preserve">07.124-000</t>
  </si>
  <si>
    <t xml:space="preserve">COLÉGIO BATISTA DA PENHA</t>
  </si>
  <si>
    <t xml:space="preserve">cbp</t>
  </si>
  <si>
    <t xml:space="preserve">12081243000180</t>
  </si>
  <si>
    <t xml:space="preserve">R PEREQUE</t>
  </si>
  <si>
    <t xml:space="preserve">PENHA DA FRANCA</t>
  </si>
  <si>
    <t xml:space="preserve">03.637-010</t>
  </si>
  <si>
    <t xml:space="preserve">COLÉGIO DA VINCI</t>
  </si>
  <si>
    <t xml:space="preserve">davinci</t>
  </si>
  <si>
    <t xml:space="preserve">09409518000158</t>
  </si>
  <si>
    <t xml:space="preserve">R ANTONIO DINIZ</t>
  </si>
  <si>
    <t xml:space="preserve">JD. MONTEZUMA</t>
  </si>
  <si>
    <t xml:space="preserve">LIMEIRA</t>
  </si>
  <si>
    <t xml:space="preserve">13.480-356</t>
  </si>
  <si>
    <t xml:space="preserve">COLÉGIO DOM AMANDO</t>
  </si>
  <si>
    <t xml:space="preserve">domamando</t>
  </si>
  <si>
    <t xml:space="preserve">60993193001203</t>
  </si>
  <si>
    <t xml:space="preserve">PC BARAO DE SANTAREM</t>
  </si>
  <si>
    <t xml:space="preserve">SANTARÉM</t>
  </si>
  <si>
    <t xml:space="preserve">68.005-530</t>
  </si>
  <si>
    <t xml:space="preserve">COLÉGIO DROMOS</t>
  </si>
  <si>
    <t xml:space="preserve">cdromos</t>
  </si>
  <si>
    <t xml:space="preserve">dromosdejanete@gmail.com </t>
  </si>
  <si>
    <t xml:space="preserve">03442547000135</t>
  </si>
  <si>
    <t xml:space="preserve">ST SHC/SW EQSW 303/304</t>
  </si>
  <si>
    <t xml:space="preserve">SUDOESTE</t>
  </si>
  <si>
    <t xml:space="preserve">70.673-350</t>
  </si>
  <si>
    <t xml:space="preserve">COLÉGIO EVOLUÇÃO OBJETIVO</t>
  </si>
  <si>
    <t xml:space="preserve">objevolucao</t>
  </si>
  <si>
    <t xml:space="preserve">07330612000191</t>
  </si>
  <si>
    <t xml:space="preserve">R SANTA ROSA DE LIMA</t>
  </si>
  <si>
    <t xml:space="preserve">PQ. PAULISTANO</t>
  </si>
  <si>
    <t xml:space="preserve">08.080-000</t>
  </si>
  <si>
    <t xml:space="preserve">COLÉGIO FUTURA</t>
  </si>
  <si>
    <t xml:space="preserve">futura</t>
  </si>
  <si>
    <t xml:space="preserve">R FLOR BOREAL</t>
  </si>
  <si>
    <t xml:space="preserve">JD DOS IPES</t>
  </si>
  <si>
    <t xml:space="preserve">08.161-030</t>
  </si>
  <si>
    <t xml:space="preserve">COLÉGIO FUTURO FELIZ</t>
  </si>
  <si>
    <t xml:space="preserve">futurofeliz</t>
  </si>
  <si>
    <t xml:space="preserve">04362092000100</t>
  </si>
  <si>
    <t xml:space="preserve">R JOAO VESSONI</t>
  </si>
  <si>
    <t xml:space="preserve">08.020-210	</t>
  </si>
  <si>
    <t xml:space="preserve">COLÉGIO GUILHERME DE ALMEIDA</t>
  </si>
  <si>
    <t xml:space="preserve">guilhermedealmeida</t>
  </si>
  <si>
    <t xml:space="preserve">51253946000109</t>
  </si>
  <si>
    <t xml:space="preserve">AV EMILIO RIBAS</t>
  </si>
  <si>
    <t xml:space="preserve">GOPOUVA</t>
  </si>
  <si>
    <t xml:space="preserve">07.051-001</t>
  </si>
  <si>
    <t xml:space="preserve">COLÉGIO MARIA ANTÔNIA DE MOURA</t>
  </si>
  <si>
    <t xml:space="preserve">mantonia</t>
  </si>
  <si>
    <t xml:space="preserve">R MARIA JOSE DA CONCEICAO</t>
  </si>
  <si>
    <t xml:space="preserve">VILA ANDRADE</t>
  </si>
  <si>
    <t xml:space="preserve">05.730-170</t>
  </si>
  <si>
    <t xml:space="preserve">COLÉGIO NOTRE DAME</t>
  </si>
  <si>
    <t xml:space="preserve">notredame</t>
  </si>
  <si>
    <t xml:space="preserve">R EGBERTO FERREIRA DE ARRUDA CAMARGO </t>
  </si>
  <si>
    <t xml:space="preserve">PQ. DA HÍPICA</t>
  </si>
  <si>
    <t xml:space="preserve">CAMPINAS</t>
  </si>
  <si>
    <t xml:space="preserve">13.092-621	</t>
  </si>
  <si>
    <t xml:space="preserve">COLÉGIO NOVO TEMPO</t>
  </si>
  <si>
    <t xml:space="preserve">cntempo</t>
  </si>
  <si>
    <t xml:space="preserve">01742157000155</t>
  </si>
  <si>
    <t xml:space="preserve">R HORACIO VERGUEIRO RUDGE</t>
  </si>
  <si>
    <t xml:space="preserve">CASA VERDE</t>
  </si>
  <si>
    <t xml:space="preserve">02.512-060</t>
  </si>
  <si>
    <t xml:space="preserve">COLÉGIO ORLANDO GARCIA</t>
  </si>
  <si>
    <t xml:space="preserve">orlandogarcia</t>
  </si>
  <si>
    <t xml:space="preserve">45290996000155</t>
  </si>
  <si>
    <t xml:space="preserve">R MANUEL MADRUGA</t>
  </si>
  <si>
    <t xml:space="preserve">FREGUESIA DO O</t>
  </si>
  <si>
    <t xml:space="preserve">02.960-020</t>
  </si>
  <si>
    <t xml:space="preserve">COLÉGIO PASSIONISTA - SANTA GEMA</t>
  </si>
  <si>
    <t xml:space="preserve">passionistastagema</t>
  </si>
  <si>
    <t xml:space="preserve">60919909000331</t>
  </si>
  <si>
    <t xml:space="preserve">R ANTONIO PESTANA </t>
  </si>
  <si>
    <t xml:space="preserve">TREMEMBÉ</t>
  </si>
  <si>
    <t xml:space="preserve">02.370-020        </t>
  </si>
  <si>
    <t xml:space="preserve">COLÉGIO PASSIONISTA - SANTA MARIA</t>
  </si>
  <si>
    <t xml:space="preserve">passionistastamaria</t>
  </si>
  <si>
    <t xml:space="preserve">60919909001737</t>
  </si>
  <si>
    <t xml:space="preserve">R DOUTOR LOBO VIANA </t>
  </si>
  <si>
    <t xml:space="preserve">TUDE BASTOS </t>
  </si>
  <si>
    <t xml:space="preserve">PRAIA GRANDE </t>
  </si>
  <si>
    <t xml:space="preserve">11.725-310        </t>
  </si>
  <si>
    <t xml:space="preserve">COLÉGIO PASSIONISTA - SÃO GABRIEL</t>
  </si>
  <si>
    <t xml:space="preserve">passionistasaogabriel</t>
  </si>
  <si>
    <t xml:space="preserve">60919909000412</t>
  </si>
  <si>
    <t xml:space="preserve">R DJALMA DUTRA </t>
  </si>
  <si>
    <t xml:space="preserve">SÃO VICENTE</t>
  </si>
  <si>
    <t xml:space="preserve">11.310-260</t>
  </si>
  <si>
    <t xml:space="preserve">COLÉGIO PASSIONISTA - SÃO PAULO DA CRUZ</t>
  </si>
  <si>
    <t xml:space="preserve">passionistaspcruz</t>
  </si>
  <si>
    <t xml:space="preserve">AV TUCURUVI</t>
  </si>
  <si>
    <t xml:space="preserve">TUCURUVI</t>
  </si>
  <si>
    <t xml:space="preserve">02.304-001	</t>
  </si>
  <si>
    <t xml:space="preserve">COLÉGIO PEQUENO PRÍNCIPE - STUDIUM</t>
  </si>
  <si>
    <t xml:space="preserve">pequenoprincipe</t>
  </si>
  <si>
    <t xml:space="preserve">11302177000169</t>
  </si>
  <si>
    <t xml:space="preserve">R 30</t>
  </si>
  <si>
    <t xml:space="preserve">SETOR MARISTA</t>
  </si>
  <si>
    <t xml:space="preserve">74.150-100</t>
  </si>
  <si>
    <t xml:space="preserve">COLÉGIO PLANETA KIDS</t>
  </si>
  <si>
    <t xml:space="preserve">planetakids</t>
  </si>
  <si>
    <t xml:space="preserve">02282662000127</t>
  </si>
  <si>
    <t xml:space="preserve">R. VILMA</t>
  </si>
  <si>
    <t xml:space="preserve">VILA JACUI</t>
  </si>
  <si>
    <t xml:space="preserve">08.060-090</t>
  </si>
  <si>
    <t xml:space="preserve">COLÉGIO PORTINARI</t>
  </si>
  <si>
    <t xml:space="preserve">portinari</t>
  </si>
  <si>
    <t xml:space="preserve">02011995000111</t>
  </si>
  <si>
    <t xml:space="preserve">AV MARIA TERESA SILVEIRA DE BARROS CAMARGO</t>
  </si>
  <si>
    <t xml:space="preserve">PQ SAO BENTO</t>
  </si>
  <si>
    <t xml:space="preserve">13.484-270</t>
  </si>
  <si>
    <t xml:space="preserve">COLÉGIO RAPOSO TAVARES</t>
  </si>
  <si>
    <t xml:space="preserve">raposotavares</t>
  </si>
  <si>
    <t xml:space="preserve">53524658000169</t>
  </si>
  <si>
    <t xml:space="preserve">R JUAN ALFONSECA</t>
  </si>
  <si>
    <t xml:space="preserve">PARQUE IPE</t>
  </si>
  <si>
    <t xml:space="preserve">05.572-180</t>
  </si>
  <si>
    <t xml:space="preserve">COLÉGIO SAA</t>
  </si>
  <si>
    <t xml:space="preserve">saa</t>
  </si>
  <si>
    <t xml:space="preserve">62661939000154</t>
  </si>
  <si>
    <t xml:space="preserve">R AMARAL GAMA</t>
  </si>
  <si>
    <t xml:space="preserve">SANTANA</t>
  </si>
  <si>
    <t xml:space="preserve">02.018-000</t>
  </si>
  <si>
    <t xml:space="preserve">COLÉGIO SANTA CRUZ</t>
  </si>
  <si>
    <t xml:space="preserve">santacruz</t>
  </si>
  <si>
    <t xml:space="preserve">03057236000152</t>
  </si>
  <si>
    <t xml:space="preserve">R ELIANE DE ARAUJO NEVES</t>
  </si>
  <si>
    <t xml:space="preserve">JD. CATANDUVA</t>
  </si>
  <si>
    <t xml:space="preserve">05.758-090</t>
  </si>
  <si>
    <t xml:space="preserve">COLÉGIO SELETIVO</t>
  </si>
  <si>
    <t xml:space="preserve">colegioseletivo</t>
  </si>
  <si>
    <t xml:space="preserve">AV EMILIA MARCHI MARTINI</t>
  </si>
  <si>
    <t xml:space="preserve">JD SOARES</t>
  </si>
  <si>
    <t xml:space="preserve">MOGI GUAÇU</t>
  </si>
  <si>
    <t xml:space="preserve">13.840-090</t>
  </si>
  <si>
    <t xml:space="preserve">COLÉGIO SUPERATIVO</t>
  </si>
  <si>
    <t xml:space="preserve">superativo</t>
  </si>
  <si>
    <t xml:space="preserve">nuvemdecristal@hotmail.com</t>
  </si>
  <si>
    <t xml:space="preserve">60993193000231</t>
  </si>
  <si>
    <t xml:space="preserve">AV ARRUDA BOTELHO </t>
  </si>
  <si>
    <t xml:space="preserve">ALTO DE PINHEIROS</t>
  </si>
  <si>
    <t xml:space="preserve">05.466-030</t>
  </si>
  <si>
    <t xml:space="preserve">COLÉGIO TARSILA DO AMARAL</t>
  </si>
  <si>
    <t xml:space="preserve">tarsila</t>
  </si>
  <si>
    <t xml:space="preserve">renata.colegiotarsila@gmail.com</t>
  </si>
  <si>
    <t xml:space="preserve">08412815000190</t>
  </si>
  <si>
    <t xml:space="preserve">AV DR LAURO CORREA DA SILVA</t>
  </si>
  <si>
    <t xml:space="preserve">VILA ROSALIA</t>
  </si>
  <si>
    <t xml:space="preserve">13.480-625</t>
  </si>
  <si>
    <t xml:space="preserve">COLÉGIO VISÃO CRIATIVA</t>
  </si>
  <si>
    <t xml:space="preserve">visaocriativa</t>
  </si>
  <si>
    <t xml:space="preserve">04763614000186</t>
  </si>
  <si>
    <t xml:space="preserve">R PANTANAIS</t>
  </si>
  <si>
    <t xml:space="preserve">JD CAMARGO NOVO</t>
  </si>
  <si>
    <t xml:space="preserve">08.121-420</t>
  </si>
  <si>
    <t xml:space="preserve">COLÉGIO´S MARQUÊS DE MONTE ALEGRE</t>
  </si>
  <si>
    <t xml:space="preserve">marquesmontealegre</t>
  </si>
  <si>
    <t xml:space="preserve">R CORIOLANO DURAND</t>
  </si>
  <si>
    <t xml:space="preserve">VILA SANTA CATARINA </t>
  </si>
  <si>
    <t xml:space="preserve">04.375-050	</t>
  </si>
  <si>
    <t xml:space="preserve">COLORE</t>
  </si>
  <si>
    <t xml:space="preserve">liliab4@hotmail.com</t>
  </si>
  <si>
    <t xml:space="preserve">21297097000116</t>
  </si>
  <si>
    <t xml:space="preserve">R JOAO LUIZ CALHEIROS</t>
  </si>
  <si>
    <t xml:space="preserve">PARQUE SAO LUIS</t>
  </si>
  <si>
    <t xml:space="preserve">02.842-270</t>
  </si>
  <si>
    <t xml:space="preserve">CRIANÇA INOCENTE</t>
  </si>
  <si>
    <t xml:space="preserve">criancainocente</t>
  </si>
  <si>
    <t xml:space="preserve">financeiro.criancainocente@outlook.com</t>
  </si>
  <si>
    <t xml:space="preserve">R ITAVERAVA</t>
  </si>
  <si>
    <t xml:space="preserve">225</t>
  </si>
  <si>
    <t xml:space="preserve">CAMARGOS</t>
  </si>
  <si>
    <t xml:space="preserve">07.111-040</t>
  </si>
  <si>
    <t xml:space="preserve">CULTURAL BRASILEIRA</t>
  </si>
  <si>
    <t xml:space="preserve">culturalbrasileira</t>
  </si>
  <si>
    <t xml:space="preserve">secretaria@culturalbrasileira.com</t>
  </si>
  <si>
    <t xml:space="preserve">72302334000120</t>
  </si>
  <si>
    <t xml:space="preserve">R HUIMATA</t>
  </si>
  <si>
    <t xml:space="preserve">291</t>
  </si>
  <si>
    <t xml:space="preserve">JD HUMAITA</t>
  </si>
  <si>
    <t xml:space="preserve">TAUBATE</t>
  </si>
  <si>
    <t xml:space="preserve">12.010-750</t>
  </si>
  <si>
    <t xml:space="preserve">CURUMIM &amp; VÉRTICE</t>
  </si>
  <si>
    <t xml:space="preserve">colegiovertice</t>
  </si>
  <si>
    <t xml:space="preserve">financeiro@colegiovertice.com.br</t>
  </si>
  <si>
    <t xml:space="preserve">guilherme.normanha@colegiovertice.com.br</t>
  </si>
  <si>
    <t xml:space="preserve">fixo 1500</t>
  </si>
  <si>
    <t xml:space="preserve">R PRINCESA ISABEL</t>
  </si>
  <si>
    <t xml:space="preserve">BROKLIN PAULISTA</t>
  </si>
  <si>
    <t xml:space="preserve">04.601-002</t>
  </si>
  <si>
    <t xml:space="preserve">DIMENSÃO</t>
  </si>
  <si>
    <t xml:space="preserve">marceloa.rolim@gmail.com</t>
  </si>
  <si>
    <t xml:space="preserve">AV CARMEN GALAN BURGOS</t>
  </si>
  <si>
    <t xml:space="preserve">121</t>
  </si>
  <si>
    <t xml:space="preserve">JD ARCHILA</t>
  </si>
  <si>
    <t xml:space="preserve">VOTORANTIM </t>
  </si>
  <si>
    <t xml:space="preserve">18.111-460</t>
  </si>
  <si>
    <t xml:space="preserve">DINAMICO DE BAURU</t>
  </si>
  <si>
    <t xml:space="preserve">dinamicobauru</t>
  </si>
  <si>
    <t xml:space="preserve">02174299000126</t>
  </si>
  <si>
    <t xml:space="preserve">R BERNADINO DE CAMPOS</t>
  </si>
  <si>
    <t xml:space="preserve">VILA FALCAO</t>
  </si>
  <si>
    <t xml:space="preserve">BAURU</t>
  </si>
  <si>
    <t xml:space="preserve">17.051-000</t>
  </si>
  <si>
    <t xml:space="preserve">DOM BOSCO</t>
  </si>
  <si>
    <t xml:space="preserve">domboscocampinas</t>
  </si>
  <si>
    <t xml:space="preserve">dtmartorelli@uol.com.br</t>
  </si>
  <si>
    <t xml:space="preserve">06123050000142</t>
  </si>
  <si>
    <t xml:space="preserve">R DOS CRAVOS</t>
  </si>
  <si>
    <t xml:space="preserve">CHACARA PRIMAVERA</t>
  </si>
  <si>
    <t xml:space="preserve">13.087-470</t>
  </si>
  <si>
    <t xml:space="preserve">DOMINANTE</t>
  </si>
  <si>
    <t xml:space="preserve">colegiodominante</t>
  </si>
  <si>
    <t xml:space="preserve">bruno@cdominante.com.br</t>
  </si>
  <si>
    <t xml:space="preserve">AV JOAQUINA RAMALHO</t>
  </si>
  <si>
    <t xml:space="preserve">VILA GUILHERME</t>
  </si>
  <si>
    <t xml:space="preserve">02.065-000</t>
  </si>
  <si>
    <t xml:space="preserve">EDUCACIONAL FUTURA</t>
  </si>
  <si>
    <t xml:space="preserve">cefutura</t>
  </si>
  <si>
    <t xml:space="preserve">contato@cefutura.com.br</t>
  </si>
  <si>
    <t xml:space="preserve">R REP DA COLOMBIA</t>
  </si>
  <si>
    <t xml:space="preserve">135</t>
  </si>
  <si>
    <t xml:space="preserve">PQ HOTEL</t>
  </si>
  <si>
    <t xml:space="preserve">ARARUAMA</t>
  </si>
  <si>
    <t xml:space="preserve">28.970-000</t>
  </si>
  <si>
    <t xml:space="preserve">EDUCACIONAL HARMONIA</t>
  </si>
  <si>
    <t xml:space="preserve">amanda@harmoniabilingue.com.br</t>
  </si>
  <si>
    <t xml:space="preserve">17285225000134</t>
  </si>
  <si>
    <t xml:space="preserve">R LUIZ LODERO</t>
  </si>
  <si>
    <t xml:space="preserve">JD BELA VISTA</t>
  </si>
  <si>
    <t xml:space="preserve">CAMPO GRANDE</t>
  </si>
  <si>
    <t xml:space="preserve">MS</t>
  </si>
  <si>
    <t xml:space="preserve">79.004-660</t>
  </si>
  <si>
    <t xml:space="preserve">EDUCALLIS</t>
  </si>
  <si>
    <t xml:space="preserve">educallis</t>
  </si>
  <si>
    <t xml:space="preserve">levi.figueiredo@educallis.com.vc</t>
  </si>
  <si>
    <t xml:space="preserve">osmara.araujo@educallis.com.vc</t>
  </si>
  <si>
    <t xml:space="preserve">09039403000119</t>
  </si>
  <si>
    <t xml:space="preserve">fixo 1200</t>
  </si>
  <si>
    <t xml:space="preserve">AV JOAO PESSOA</t>
  </si>
  <si>
    <t xml:space="preserve">STA CRUZ</t>
  </si>
  <si>
    <t xml:space="preserve">SÃO LUIS</t>
  </si>
  <si>
    <t xml:space="preserve">MA</t>
  </si>
  <si>
    <t xml:space="preserve">65.045-215</t>
  </si>
  <si>
    <t xml:space="preserve">EDUCAR</t>
  </si>
  <si>
    <t xml:space="preserve">ensinoeducar</t>
  </si>
  <si>
    <t xml:space="preserve">financeiro@educarcolegio.com.br</t>
  </si>
  <si>
    <t xml:space="preserve">20704465000130</t>
  </si>
  <si>
    <t xml:space="preserve">R FELIPE CAMARAO</t>
  </si>
  <si>
    <t xml:space="preserve">139</t>
  </si>
  <si>
    <t xml:space="preserve">VILA ANITA COSTA</t>
  </si>
  <si>
    <t xml:space="preserve">JANDIRA</t>
  </si>
  <si>
    <t xml:space="preserve">06.600-180</t>
  </si>
  <si>
    <t xml:space="preserve">EDUKI</t>
  </si>
  <si>
    <t xml:space="preserve">coisadecrianca@ig.com.br</t>
  </si>
  <si>
    <t xml:space="preserve">01654657000135</t>
  </si>
  <si>
    <t xml:space="preserve">R MARCONDES SALGADO</t>
  </si>
  <si>
    <t xml:space="preserve">VILA CORREA</t>
  </si>
  <si>
    <t xml:space="preserve">FERRAZ DE VASCONCELOS</t>
  </si>
  <si>
    <t xml:space="preserve">08.502-310</t>
  </si>
  <si>
    <t xml:space="preserve">ELITE</t>
  </si>
  <si>
    <t xml:space="preserve">elitepositivo</t>
  </si>
  <si>
    <t xml:space="preserve">01577750000193</t>
  </si>
  <si>
    <t xml:space="preserve">R MIGUEL CARDOSO</t>
  </si>
  <si>
    <t xml:space="preserve">BOM RETIRO </t>
  </si>
  <si>
    <t xml:space="preserve">BETIM</t>
  </si>
  <si>
    <t xml:space="preserve">32.636-230</t>
  </si>
  <si>
    <t xml:space="preserve">EM BUSCA DO SABER</t>
  </si>
  <si>
    <t xml:space="preserve">embuscadosaber</t>
  </si>
  <si>
    <t xml:space="preserve">07830394000154</t>
  </si>
  <si>
    <t xml:space="preserve">R VITORIO VENETO</t>
  </si>
  <si>
    <t xml:space="preserve">VILA VITORIA</t>
  </si>
  <si>
    <t xml:space="preserve">MAUA</t>
  </si>
  <si>
    <t xml:space="preserve">09.370-090</t>
  </si>
  <si>
    <t xml:space="preserve">EMILIA MARINHO</t>
  </si>
  <si>
    <t xml:space="preserve">colegioemiliamarinho</t>
  </si>
  <si>
    <t xml:space="preserve">bianca@emiliamarinho.com.br</t>
  </si>
  <si>
    <t xml:space="preserve">R MARCION</t>
  </si>
  <si>
    <t xml:space="preserve">320</t>
  </si>
  <si>
    <t xml:space="preserve">JD LAGEADO</t>
  </si>
  <si>
    <t xml:space="preserve">08.041-500</t>
  </si>
  <si>
    <t xml:space="preserve">EMME</t>
  </si>
  <si>
    <t xml:space="preserve">portalemme</t>
  </si>
  <si>
    <t xml:space="preserve">gratis</t>
  </si>
  <si>
    <t xml:space="preserve">ENGLISH SERVICE (LEAF)</t>
  </si>
  <si>
    <t xml:space="preserve">alessandra.cury@leafeducacao.com.br</t>
  </si>
  <si>
    <t xml:space="preserve">01156152000140</t>
  </si>
  <si>
    <t xml:space="preserve">R DR JULIO OTAVIANO FERREIRA</t>
  </si>
  <si>
    <t xml:space="preserve">484</t>
  </si>
  <si>
    <t xml:space="preserve">CIDADE NOVA</t>
  </si>
  <si>
    <t xml:space="preserve">BELO HORIZONTE</t>
  </si>
  <si>
    <t xml:space="preserve">31.170-200</t>
  </si>
  <si>
    <t xml:space="preserve">ENSINO</t>
  </si>
  <si>
    <t xml:space="preserve">colegioensino@colegioensino.com.br</t>
  </si>
  <si>
    <t xml:space="preserve">07583059000107</t>
  </si>
  <si>
    <t xml:space="preserve">R SAO FELICIANO</t>
  </si>
  <si>
    <t xml:space="preserve">FREQUSEIA DO O</t>
  </si>
  <si>
    <t xml:space="preserve">02.840-090</t>
  </si>
  <si>
    <t xml:space="preserve">ESCOLA BE.LIVING</t>
  </si>
  <si>
    <t xml:space="preserve">beliving</t>
  </si>
  <si>
    <t xml:space="preserve">financeiro@beliving.com.br</t>
  </si>
  <si>
    <t xml:space="preserve">21415604000250</t>
  </si>
  <si>
    <t xml:space="preserve">R SALTO</t>
  </si>
  <si>
    <t xml:space="preserve">PARAISO</t>
  </si>
  <si>
    <t xml:space="preserve">04.001-130</t>
  </si>
  <si>
    <t xml:space="preserve">ESCOLA CAMINHO DO SOL</t>
  </si>
  <si>
    <t xml:space="preserve">caminhodosol</t>
  </si>
  <si>
    <t xml:space="preserve">15509835000149</t>
  </si>
  <si>
    <t xml:space="preserve">RUA LEO DE OLIVEIRA</t>
  </si>
  <si>
    <t xml:space="preserve">VILA MOREIRA</t>
  </si>
  <si>
    <t xml:space="preserve">07.021-080</t>
  </si>
  <si>
    <t xml:space="preserve">ESCOLA CRISTÃ JUNDIAÍ</t>
  </si>
  <si>
    <t xml:space="preserve">ecj</t>
  </si>
  <si>
    <t xml:space="preserve">R DO RETIRO</t>
  </si>
  <si>
    <t xml:space="preserve">RETIRO</t>
  </si>
  <si>
    <t xml:space="preserve">JUNDIAÍ</t>
  </si>
  <si>
    <t xml:space="preserve">SP </t>
  </si>
  <si>
    <t xml:space="preserve">13.201-030</t>
  </si>
  <si>
    <t xml:space="preserve">ESCOLA PORTINARI</t>
  </si>
  <si>
    <t xml:space="preserve">institutoportinari</t>
  </si>
  <si>
    <t xml:space="preserve">escolaportinari@terra.com.br</t>
  </si>
  <si>
    <t xml:space="preserve">fixo 1250</t>
  </si>
  <si>
    <t xml:space="preserve">R LOURENÇO SAPORITO</t>
  </si>
  <si>
    <t xml:space="preserve">142</t>
  </si>
  <si>
    <t xml:space="preserve">JD CAMPO LIMPO</t>
  </si>
  <si>
    <t xml:space="preserve">05.757-200</t>
  </si>
  <si>
    <t xml:space="preserve">ESCOLA PROJETO VIDA</t>
  </si>
  <si>
    <t xml:space="preserve">epv</t>
  </si>
  <si>
    <t xml:space="preserve">12508534000102</t>
  </si>
  <si>
    <t xml:space="preserve">R ARTUR DE OLIVEIRA</t>
  </si>
  <si>
    <t xml:space="preserve">PARQUE PERUCHE</t>
  </si>
  <si>
    <t xml:space="preserve">SAO PAULO</t>
  </si>
  <si>
    <t xml:space="preserve">02.535-010	</t>
  </si>
  <si>
    <t xml:space="preserve">ESCOLA SER</t>
  </si>
  <si>
    <t xml:space="preserve">eser</t>
  </si>
  <si>
    <t xml:space="preserve">51862852000129</t>
  </si>
  <si>
    <t xml:space="preserve">AV JOSE ADEMAR ETTER</t>
  </si>
  <si>
    <t xml:space="preserve">VILA MARIETA</t>
  </si>
  <si>
    <t xml:space="preserve">13.042-110</t>
  </si>
  <si>
    <t xml:space="preserve">ESTRELA SÍRIUS</t>
  </si>
  <si>
    <t xml:space="preserve">estrelasirius</t>
  </si>
  <si>
    <t xml:space="preserve">financeiro@estrelasirius.com.br</t>
  </si>
  <si>
    <t xml:space="preserve">financeiro2@estrelasirius.com.br</t>
  </si>
  <si>
    <t xml:space="preserve">07358574000185</t>
  </si>
  <si>
    <t xml:space="preserve">R TATSUO OKSCHI</t>
  </si>
  <si>
    <t xml:space="preserve">CHACARA INGLESA</t>
  </si>
  <si>
    <t xml:space="preserve">05.142-000</t>
  </si>
  <si>
    <t xml:space="preserve">ESTRELINHA DOURADA</t>
  </si>
  <si>
    <t xml:space="preserve">estrelinhadourada</t>
  </si>
  <si>
    <t xml:space="preserve">estrelinhadouradacmc@gmail.com</t>
  </si>
  <si>
    <t xml:space="preserve">R CHICO PONTES</t>
  </si>
  <si>
    <t xml:space="preserve">1423</t>
  </si>
  <si>
    <t xml:space="preserve">CARANDIRU</t>
  </si>
  <si>
    <t xml:space="preserve">02.067-002</t>
  </si>
  <si>
    <t xml:space="preserve">EXITO INSTITUTO</t>
  </si>
  <si>
    <t xml:space="preserve">exitoinstituto@terra.com.br</t>
  </si>
  <si>
    <t xml:space="preserve">11857345000182</t>
  </si>
  <si>
    <t xml:space="preserve">R SOUTO SOARES</t>
  </si>
  <si>
    <t xml:space="preserve">JARDIM IV CENTENARIO</t>
  </si>
  <si>
    <t xml:space="preserve">07.161-090</t>
  </si>
  <si>
    <t xml:space="preserve">EXTERNATO RIO BRANCO</t>
  </si>
  <si>
    <t xml:space="preserve">financeiro@rbranco.com.br</t>
  </si>
  <si>
    <t xml:space="preserve">44354801000120</t>
  </si>
  <si>
    <t xml:space="preserve">R PIO XII</t>
  </si>
  <si>
    <t xml:space="preserve">RUDGE RAMOS</t>
  </si>
  <si>
    <t xml:space="preserve">SAO BERNARDO DO CAMPO</t>
  </si>
  <si>
    <t xml:space="preserve">09.624-020</t>
  </si>
  <si>
    <t xml:space="preserve">FENIX JR.</t>
  </si>
  <si>
    <t xml:space="preserve">fenix</t>
  </si>
  <si>
    <t xml:space="preserve">financeiro@cfenix.com.br</t>
  </si>
  <si>
    <t xml:space="preserve">22682450000144</t>
  </si>
  <si>
    <t xml:space="preserve">AV VITAL BRASIL FILHO</t>
  </si>
  <si>
    <t xml:space="preserve">209</t>
  </si>
  <si>
    <t xml:space="preserve">OSVALDO CRUZ</t>
  </si>
  <si>
    <t xml:space="preserve">SÃO CAETANDO DO SUL</t>
  </si>
  <si>
    <t xml:space="preserve">09.541-130</t>
  </si>
  <si>
    <t xml:space="preserve">FLAMINGO (AMÉRICAS)</t>
  </si>
  <si>
    <t xml:space="preserve">cam</t>
  </si>
  <si>
    <t xml:space="preserve">eduardo.apolinario@grupoflamingo.com</t>
  </si>
  <si>
    <t xml:space="preserve">R FRANCISCO MATARAZZO</t>
  </si>
  <si>
    <t xml:space="preserve">AGUA BRANCA</t>
  </si>
  <si>
    <t xml:space="preserve">05.001-350</t>
  </si>
  <si>
    <t xml:space="preserve">FLORESTA AZUL</t>
  </si>
  <si>
    <t xml:space="preserve">dps@florestaazul.com.br</t>
  </si>
  <si>
    <t xml:space="preserve">73490781000113</t>
  </si>
  <si>
    <t xml:space="preserve">R VOLUNTARIOS DA PATRIA</t>
  </si>
  <si>
    <t xml:space="preserve">02.401-000</t>
  </si>
  <si>
    <t xml:space="preserve">AÇÃO PROMOCIONAL</t>
  </si>
  <si>
    <t xml:space="preserve">FREINET</t>
  </si>
  <si>
    <t xml:space="preserve">colegiofreinet</t>
  </si>
  <si>
    <t xml:space="preserve">contato@freinetcolegio.com.br</t>
  </si>
  <si>
    <t xml:space="preserve">00789128000186</t>
  </si>
  <si>
    <t xml:space="preserve">R PROF ARAUJO COELHO</t>
  </si>
  <si>
    <t xml:space="preserve">381</t>
  </si>
  <si>
    <t xml:space="preserve">JD LIBANO</t>
  </si>
  <si>
    <t xml:space="preserve">05.138-000</t>
  </si>
  <si>
    <t xml:space="preserve">FUNDAMENTUM</t>
  </si>
  <si>
    <t xml:space="preserve">financeiro@colegiofundamentum.com.br</t>
  </si>
  <si>
    <t xml:space="preserve">23000447000166</t>
  </si>
  <si>
    <t xml:space="preserve">AV ONZE DE AGOSTO</t>
  </si>
  <si>
    <t xml:space="preserve">JARDIM RIBEIRO</t>
  </si>
  <si>
    <t xml:space="preserve">VALINHOS</t>
  </si>
  <si>
    <t xml:space="preserve">13.270-190</t>
  </si>
  <si>
    <t xml:space="preserve">FUTURA CODE</t>
  </si>
  <si>
    <t xml:space="preserve">futuracode</t>
  </si>
  <si>
    <t xml:space="preserve">financeiro@futuracode.com.br</t>
  </si>
  <si>
    <t xml:space="preserve">R BARTIRA</t>
  </si>
  <si>
    <t xml:space="preserve">PERDIZES</t>
  </si>
  <si>
    <t xml:space="preserve">05.009-000</t>
  </si>
  <si>
    <t xml:space="preserve">FUTURO</t>
  </si>
  <si>
    <t xml:space="preserve">colegiofuturo</t>
  </si>
  <si>
    <t xml:space="preserve">68090414000192</t>
  </si>
  <si>
    <t xml:space="preserve">fixo 150</t>
  </si>
  <si>
    <t xml:space="preserve">R MARTIN FRANCISCO</t>
  </si>
  <si>
    <t xml:space="preserve">ENCRUZILHADA</t>
  </si>
  <si>
    <t xml:space="preserve">SANTOS</t>
  </si>
  <si>
    <t xml:space="preserve">11.015-480</t>
  </si>
  <si>
    <t xml:space="preserve">GENESIS</t>
  </si>
  <si>
    <t xml:space="preserve">genesisamparo</t>
  </si>
  <si>
    <t xml:space="preserve">PEGARA CNPJ</t>
  </si>
  <si>
    <t xml:space="preserve">GIZ DE CERA</t>
  </si>
  <si>
    <t xml:space="preserve">gizdecera</t>
  </si>
  <si>
    <t xml:space="preserve">R BRIGADEIRO FARIA LIMA</t>
  </si>
  <si>
    <t xml:space="preserve">JD SANTANA</t>
  </si>
  <si>
    <t xml:space="preserve">13.478-210</t>
  </si>
  <si>
    <t xml:space="preserve">GUAIAUMA - CARRÃO</t>
  </si>
  <si>
    <t xml:space="preserve">financeiroaricanduva@guaiauna.com.br</t>
  </si>
  <si>
    <t xml:space="preserve">01417327000126</t>
  </si>
  <si>
    <t xml:space="preserve">R COMENDADOR GIL PINHEIRO</t>
  </si>
  <si>
    <t xml:space="preserve">CHACARA CALIFORNIA</t>
  </si>
  <si>
    <t xml:space="preserve">03.406-000</t>
  </si>
  <si>
    <t xml:space="preserve">GUAIAUMA - METRO PENHA</t>
  </si>
  <si>
    <t xml:space="preserve">guaiaunababy@guaiauna.com.br</t>
  </si>
  <si>
    <t xml:space="preserve">13851025000140</t>
  </si>
  <si>
    <t xml:space="preserve">R JULIO COLACO</t>
  </si>
  <si>
    <t xml:space="preserve">03.503-030</t>
  </si>
  <si>
    <t xml:space="preserve">GUAIAUMA - VILA FORMOSA</t>
  </si>
  <si>
    <t xml:space="preserve">adriana@guaiauna.com.br</t>
  </si>
  <si>
    <t xml:space="preserve">11174370000161</t>
  </si>
  <si>
    <t xml:space="preserve">R CRISTOVAO GIRAO</t>
  </si>
  <si>
    <t xml:space="preserve">VILA FORMOSA</t>
  </si>
  <si>
    <t xml:space="preserve">03.362-030</t>
  </si>
  <si>
    <t xml:space="preserve">HAPPY CODE (FORTALEZA)</t>
  </si>
  <si>
    <t xml:space="preserve">fortaleza@happycode.com.br</t>
  </si>
  <si>
    <t xml:space="preserve">25064142000143</t>
  </si>
  <si>
    <t xml:space="preserve">franquia</t>
  </si>
  <si>
    <t xml:space="preserve">AV SENADOR VIRGILIO TAVORA</t>
  </si>
  <si>
    <t xml:space="preserve">ALDEOTA</t>
  </si>
  <si>
    <t xml:space="preserve">FORTALEZA</t>
  </si>
  <si>
    <t xml:space="preserve">CE</t>
  </si>
  <si>
    <t xml:space="preserve">60.170-078</t>
  </si>
  <si>
    <t xml:space="preserve">HAPPY CODE ALPHAVILLE</t>
  </si>
  <si>
    <t xml:space="preserve">happycodealphaville</t>
  </si>
  <si>
    <t xml:space="preserve">alphaville@happycode.com.br</t>
  </si>
  <si>
    <t xml:space="preserve">AV COPACABANA</t>
  </si>
  <si>
    <t xml:space="preserve">EMPRESARIAL 18 DO FORTE</t>
  </si>
  <si>
    <t xml:space="preserve">06.472-001</t>
  </si>
  <si>
    <t xml:space="preserve">HAPPY CODE AMERICANA</t>
  </si>
  <si>
    <t xml:space="preserve">happycodeamericana</t>
  </si>
  <si>
    <t xml:space="preserve">americana@happycode.com.br</t>
  </si>
  <si>
    <t xml:space="preserve">R GONCALVES DIAS</t>
  </si>
  <si>
    <t xml:space="preserve">VILA PAVAN</t>
  </si>
  <si>
    <t xml:space="preserve">13.465-140</t>
  </si>
  <si>
    <t xml:space="preserve">HAPPY CODE CAMPINAS</t>
  </si>
  <si>
    <t xml:space="preserve">happycodecampinas</t>
  </si>
  <si>
    <t xml:space="preserve">alexandre.miranda@happycode.com.br</t>
  </si>
  <si>
    <t xml:space="preserve">AV INVERNADA</t>
  </si>
  <si>
    <t xml:space="preserve">PQ NOVA SUÍÇA</t>
  </si>
  <si>
    <t xml:space="preserve">13.271-450</t>
  </si>
  <si>
    <t xml:space="preserve">HAPPY CODE JUNDIAÍ</t>
  </si>
  <si>
    <t xml:space="preserve">happycodejundiai</t>
  </si>
  <si>
    <t xml:space="preserve">gisele.dircksen@happycode.com.br</t>
  </si>
  <si>
    <t xml:space="preserve">AV ANTONIO SEGRE</t>
  </si>
  <si>
    <t xml:space="preserve">JD BRASIL</t>
  </si>
  <si>
    <t xml:space="preserve">13.201-843</t>
  </si>
  <si>
    <t xml:space="preserve">HAPPY CODE PERDIZES</t>
  </si>
  <si>
    <t xml:space="preserve">happycodeperdizes</t>
  </si>
  <si>
    <t xml:space="preserve">mariana.fernandes@happycode.com.br</t>
  </si>
  <si>
    <t xml:space="preserve">R CAIUBI</t>
  </si>
  <si>
    <t xml:space="preserve">05.010-000</t>
  </si>
  <si>
    <t xml:space="preserve">HAPPY CODE PIRACICABA</t>
  </si>
  <si>
    <t xml:space="preserve">happycodepiracicaba</t>
  </si>
  <si>
    <t xml:space="preserve">tatiana.libardi@happycode.com.br</t>
  </si>
  <si>
    <t xml:space="preserve">AV CARLOS BOTELHO</t>
  </si>
  <si>
    <t xml:space="preserve">SÃO DIMAS</t>
  </si>
  <si>
    <t xml:space="preserve">PIRACICABA</t>
  </si>
  <si>
    <t xml:space="preserve">13.416-145</t>
  </si>
  <si>
    <t xml:space="preserve">HAPPY CODE SALVADOR</t>
  </si>
  <si>
    <t xml:space="preserve">salvador@happycode.com.br</t>
  </si>
  <si>
    <t xml:space="preserve">26396778000155</t>
  </si>
  <si>
    <t xml:space="preserve">R ENGENHEIRO ADHEMAR FONTES</t>
  </si>
  <si>
    <t xml:space="preserve">PITUBA</t>
  </si>
  <si>
    <t xml:space="preserve">SALVADOR</t>
  </si>
  <si>
    <t xml:space="preserve">41.810-710</t>
  </si>
  <si>
    <t xml:space="preserve">HAPPY CODE SOROCABA</t>
  </si>
  <si>
    <t xml:space="preserve">happycodesorocaba</t>
  </si>
  <si>
    <t xml:space="preserve">marcio.domene@happycode.com.br</t>
  </si>
  <si>
    <t xml:space="preserve">R RUI COELHO DE OLIVEIRA FILHO</t>
  </si>
  <si>
    <t xml:space="preserve">JD FACULDADE</t>
  </si>
  <si>
    <t xml:space="preserve">18.030-163</t>
  </si>
  <si>
    <t xml:space="preserve">HAPPY CODE TATUAPÉ</t>
  </si>
  <si>
    <t xml:space="preserve">deise.bonilha@happycode.com.br</t>
  </si>
  <si>
    <t xml:space="preserve">12611840000170</t>
  </si>
  <si>
    <t xml:space="preserve">R EMILIO MALLET</t>
  </si>
  <si>
    <t xml:space="preserve">03.320-000</t>
  </si>
  <si>
    <t xml:space="preserve">HAPPY CODE VALINHOS</t>
  </si>
  <si>
    <t xml:space="preserve">happycodevalinhos</t>
  </si>
  <si>
    <t xml:space="preserve">IAPI</t>
  </si>
  <si>
    <t xml:space="preserve">colegioiapi</t>
  </si>
  <si>
    <t xml:space="preserve">celso@colegioiapi.com.br</t>
  </si>
  <si>
    <t xml:space="preserve">AV GENERAL ATALIBA LEONEL</t>
  </si>
  <si>
    <t xml:space="preserve">2936</t>
  </si>
  <si>
    <t xml:space="preserve">PARADA INGLESA</t>
  </si>
  <si>
    <t xml:space="preserve">02.242-000</t>
  </si>
  <si>
    <t xml:space="preserve">IDEAL</t>
  </si>
  <si>
    <t xml:space="preserve">idealsp</t>
  </si>
  <si>
    <t xml:space="preserve">financeiro@colegioidealsp.com.br</t>
  </si>
  <si>
    <t xml:space="preserve">R SALVADOR PIRES DE LIMA</t>
  </si>
  <si>
    <t xml:space="preserve">63</t>
  </si>
  <si>
    <t xml:space="preserve">SACOMÃ</t>
  </si>
  <si>
    <t xml:space="preserve">04.248-000</t>
  </si>
  <si>
    <t xml:space="preserve">IMPACTO</t>
  </si>
  <si>
    <t xml:space="preserve">impacto</t>
  </si>
  <si>
    <t xml:space="preserve">rieniam@hotmail.com </t>
  </si>
  <si>
    <t xml:space="preserve">33553975000104</t>
  </si>
  <si>
    <t xml:space="preserve">R DAMAZIO MARQUES</t>
  </si>
  <si>
    <t xml:space="preserve">SETOR CENTRAL</t>
  </si>
  <si>
    <t xml:space="preserve">ITUMBIARA</t>
  </si>
  <si>
    <t xml:space="preserve">75.503-170</t>
  </si>
  <si>
    <t xml:space="preserve">IMPERIAL</t>
  </si>
  <si>
    <t xml:space="preserve">colegioimperial</t>
  </si>
  <si>
    <t xml:space="preserve">marcos.suel@gmail.com</t>
  </si>
  <si>
    <t xml:space="preserve">llaniger@hotmail.com</t>
  </si>
  <si>
    <t xml:space="preserve">R ANTONIO QUERUBIM</t>
  </si>
  <si>
    <t xml:space="preserve">PQ STO ANTONIO</t>
  </si>
  <si>
    <t xml:space="preserve">ITAPECIRICA DA SERRA</t>
  </si>
  <si>
    <t xml:space="preserve">06.864-380</t>
  </si>
  <si>
    <t xml:space="preserve">INACI</t>
  </si>
  <si>
    <t xml:space="preserve">inaci</t>
  </si>
  <si>
    <t xml:space="preserve">paula@inaci.com.br</t>
  </si>
  <si>
    <t xml:space="preserve">60553724000194</t>
  </si>
  <si>
    <t xml:space="preserve">AV BRIGADEIRO LUIS ANTONIO</t>
  </si>
  <si>
    <t xml:space="preserve">JD PAULISTA</t>
  </si>
  <si>
    <t xml:space="preserve">01.401-000</t>
  </si>
  <si>
    <t xml:space="preserve">INSTITUTO BARONEZA DE REZENDE</t>
  </si>
  <si>
    <t xml:space="preserve">ibr</t>
  </si>
  <si>
    <t xml:space="preserve">43975465000332</t>
  </si>
  <si>
    <t xml:space="preserve">AV BARAO DE SERRA NEGRA</t>
  </si>
  <si>
    <t xml:space="preserve">VL REZENDE</t>
  </si>
  <si>
    <t xml:space="preserve">13.405-220</t>
  </si>
  <si>
    <t xml:space="preserve">INSTITUTO PROJETO EDUCAÇÃO (OBJ SAUDE)</t>
  </si>
  <si>
    <t xml:space="preserve">objsaude</t>
  </si>
  <si>
    <t xml:space="preserve">61054086000120</t>
  </si>
  <si>
    <t xml:space="preserve">fixo 250 </t>
  </si>
  <si>
    <t xml:space="preserve">R APOTRIBU</t>
  </si>
  <si>
    <t xml:space="preserve">SAUDE</t>
  </si>
  <si>
    <t xml:space="preserve">04.302-000</t>
  </si>
  <si>
    <t xml:space="preserve">INTEGRA (MAPLEBEAR JUNDIAÍ)</t>
  </si>
  <si>
    <t xml:space="preserve">maplebearjundiai</t>
  </si>
  <si>
    <t xml:space="preserve">sebastiao.camargo@maplebear.com.br</t>
  </si>
  <si>
    <t xml:space="preserve">04647728000160</t>
  </si>
  <si>
    <t xml:space="preserve">R GURMENCINDO BARRANQUEIRO</t>
  </si>
  <si>
    <t xml:space="preserve">830</t>
  </si>
  <si>
    <t xml:space="preserve">MOISES</t>
  </si>
  <si>
    <t xml:space="preserve">JUNDIAI</t>
  </si>
  <si>
    <t xml:space="preserve">13.211-410</t>
  </si>
  <si>
    <t xml:space="preserve">INTEGRADO</t>
  </si>
  <si>
    <t xml:space="preserve">secretaria@integradocolegio.com.br</t>
  </si>
  <si>
    <t xml:space="preserve">fernanda@integradocolegio.com.br</t>
  </si>
  <si>
    <t xml:space="preserve">R JUPARA</t>
  </si>
  <si>
    <t xml:space="preserve">336</t>
  </si>
  <si>
    <t xml:space="preserve">CID. A.E. CARVALHO</t>
  </si>
  <si>
    <t xml:space="preserve">08.220-220</t>
  </si>
  <si>
    <t xml:space="preserve">INTEGRADO DE ARARAS</t>
  </si>
  <si>
    <t xml:space="preserve">objetivoararas</t>
  </si>
  <si>
    <t xml:space="preserve">rritavitoriano@gmail.com</t>
  </si>
  <si>
    <t xml:space="preserve">R ANTENOR LEONIS</t>
  </si>
  <si>
    <t xml:space="preserve">180</t>
  </si>
  <si>
    <t xml:space="preserve">JD STA MARTA</t>
  </si>
  <si>
    <t xml:space="preserve">13.607-172</t>
  </si>
  <si>
    <t xml:space="preserve">INTER AMERICAN</t>
  </si>
  <si>
    <t xml:space="preserve">interamerican</t>
  </si>
  <si>
    <t xml:space="preserve">10678355000198</t>
  </si>
  <si>
    <t xml:space="preserve">AV JOSÉ BRUMATTI</t>
  </si>
  <si>
    <t xml:space="preserve">JD ESPIRITO SANTO</t>
  </si>
  <si>
    <t xml:space="preserve">07.160-170</t>
  </si>
  <si>
    <t xml:space="preserve">INTERAÇÃO</t>
  </si>
  <si>
    <t xml:space="preserve">lina.interacao@gmail.com</t>
  </si>
  <si>
    <t xml:space="preserve">00836770000179</t>
  </si>
  <si>
    <t xml:space="preserve">R MARANGUAPE</t>
  </si>
  <si>
    <t xml:space="preserve">PARQUE JOAO RAMALHO</t>
  </si>
  <si>
    <t xml:space="preserve">SANTO ANDRE</t>
  </si>
  <si>
    <t xml:space="preserve">09.290-610</t>
  </si>
  <si>
    <t xml:space="preserve">INTERAÇÃO ITUPEVA</t>
  </si>
  <si>
    <t xml:space="preserve">colegiointeracao</t>
  </si>
  <si>
    <t xml:space="preserve">11952356000141</t>
  </si>
  <si>
    <t xml:space="preserve">AV ITALIA</t>
  </si>
  <si>
    <t xml:space="preserve">JD SAO VICENTE</t>
  </si>
  <si>
    <t xml:space="preserve">ITUPEVA</t>
  </si>
  <si>
    <t xml:space="preserve">13.295-000</t>
  </si>
  <si>
    <t xml:space="preserve">INTERVIVA</t>
  </si>
  <si>
    <t xml:space="preserve">joice@colegiointerviva.com.br</t>
  </si>
  <si>
    <t xml:space="preserve">00878957000135</t>
  </si>
  <si>
    <t xml:space="preserve">R SALVADOR</t>
  </si>
  <si>
    <t xml:space="preserve">198</t>
  </si>
  <si>
    <t xml:space="preserve">PQ PARAISO</t>
  </si>
  <si>
    <t xml:space="preserve">ITAPECERICA DA SERRA</t>
  </si>
  <si>
    <t xml:space="preserve">06.850-410</t>
  </si>
  <si>
    <t xml:space="preserve">JULIO MESQUITA</t>
  </si>
  <si>
    <t xml:space="preserve">financeiro@colegiojm.com.br</t>
  </si>
  <si>
    <t xml:space="preserve">51264604000186</t>
  </si>
  <si>
    <t xml:space="preserve">AV ROTARY</t>
  </si>
  <si>
    <t xml:space="preserve">VILA DAS BANDEIRAS</t>
  </si>
  <si>
    <t xml:space="preserve">07.042-000</t>
  </si>
  <si>
    <t xml:space="preserve">KIDS LEARNING FUN</t>
  </si>
  <si>
    <t xml:space="preserve">kidslearningfun</t>
  </si>
  <si>
    <t xml:space="preserve">11152013000100</t>
  </si>
  <si>
    <t xml:space="preserve">R ODISA ELIZEU DA NOBREGA</t>
  </si>
  <si>
    <t xml:space="preserve">JD. OCEANIA</t>
  </si>
  <si>
    <t xml:space="preserve">JOÃO PESSOA</t>
  </si>
  <si>
    <t xml:space="preserve">PB</t>
  </si>
  <si>
    <t xml:space="preserve">58.037-145</t>
  </si>
  <si>
    <t xml:space="preserve">LA SALLE ÁGUAS CLARAS</t>
  </si>
  <si>
    <t xml:space="preserve">lasalleaguasclaras</t>
  </si>
  <si>
    <t xml:space="preserve">joni.sampaio23@hotmail.com</t>
  </si>
  <si>
    <t xml:space="preserve">nossdem@hotmail.com</t>
  </si>
  <si>
    <t xml:space="preserve">60916731002742</t>
  </si>
  <si>
    <t xml:space="preserve">Q QUADRA 301 AE</t>
  </si>
  <si>
    <t xml:space="preserve">AGUAS CLARAS</t>
  </si>
  <si>
    <t xml:space="preserve">71.901-110</t>
  </si>
  <si>
    <t xml:space="preserve">LICEU ANGLO</t>
  </si>
  <si>
    <t xml:space="preserve">liceu</t>
  </si>
  <si>
    <t xml:space="preserve">50355965000175</t>
  </si>
  <si>
    <t xml:space="preserve">R GENERAL TELLES</t>
  </si>
  <si>
    <t xml:space="preserve">LAVAPÉS</t>
  </si>
  <si>
    <t xml:space="preserve">BOTUCATU</t>
  </si>
  <si>
    <t xml:space="preserve">18.605-580	</t>
  </si>
  <si>
    <t xml:space="preserve">LUA DE ALGODÃO</t>
  </si>
  <si>
    <t xml:space="preserve">luadealgodao</t>
  </si>
  <si>
    <t xml:space="preserve">escola@luadealgodao.com.br</t>
  </si>
  <si>
    <t xml:space="preserve">R DR ROMEU FERREIRA</t>
  </si>
  <si>
    <t xml:space="preserve">245</t>
  </si>
  <si>
    <t xml:space="preserve">VILA GOMES</t>
  </si>
  <si>
    <t xml:space="preserve">05.591-000</t>
  </si>
  <si>
    <t xml:space="preserve">LUKA(COLÉGIO OBJETIVO ENGENHEIRO GOULART (COLÉGIO DE LUCA)</t>
  </si>
  <si>
    <t xml:space="preserve">colegiodeluca@terra.com.br</t>
  </si>
  <si>
    <t xml:space="preserve">00265828000171</t>
  </si>
  <si>
    <t xml:space="preserve">R FLORESTA AZUL</t>
  </si>
  <si>
    <t xml:space="preserve">ENG GOULART</t>
  </si>
  <si>
    <t xml:space="preserve">03.729-010</t>
  </si>
  <si>
    <t xml:space="preserve">MÁGICO DE OZ</t>
  </si>
  <si>
    <t xml:space="preserve">magno</t>
  </si>
  <si>
    <t xml:space="preserve">mtricate@colegiomagno.com.br</t>
  </si>
  <si>
    <t xml:space="preserve">japarecido@colegiomagno.com.br</t>
  </si>
  <si>
    <t xml:space="preserve">08671360000127</t>
  </si>
  <si>
    <t xml:space="preserve">R ARLINDO VEIGA DOS SANTOS</t>
  </si>
  <si>
    <t xml:space="preserve">VILA SOFIA</t>
  </si>
  <si>
    <t xml:space="preserve">04.671-300</t>
  </si>
  <si>
    <t xml:space="preserve">MAGISTHER</t>
  </si>
  <si>
    <t xml:space="preserve">matesemagisther</t>
  </si>
  <si>
    <t xml:space="preserve">ebigatan@gmail.com</t>
  </si>
  <si>
    <t xml:space="preserve">fixo 265</t>
  </si>
  <si>
    <t xml:space="preserve">R RENATO RINALDI</t>
  </si>
  <si>
    <t xml:space="preserve">309</t>
  </si>
  <si>
    <t xml:space="preserve">VILA CARRÃO </t>
  </si>
  <si>
    <t xml:space="preserve">03.426-000</t>
  </si>
  <si>
    <t xml:space="preserve">MARAJOARA</t>
  </si>
  <si>
    <t xml:space="preserve">colegiomarajoara</t>
  </si>
  <si>
    <t xml:space="preserve">fernando@colegiomarajoara.com.br</t>
  </si>
  <si>
    <t xml:space="preserve">07254248000128</t>
  </si>
  <si>
    <t xml:space="preserve">R SOCRATES</t>
  </si>
  <si>
    <t xml:space="preserve">673</t>
  </si>
  <si>
    <t xml:space="preserve">04.671-071</t>
  </si>
  <si>
    <t xml:space="preserve">MARY WARD</t>
  </si>
  <si>
    <t xml:space="preserve">maryward</t>
  </si>
  <si>
    <t xml:space="preserve">59899781000493</t>
  </si>
  <si>
    <t xml:space="preserve">ISS</t>
  </si>
  <si>
    <t xml:space="preserve">R GONCALO NUNES</t>
  </si>
  <si>
    <t xml:space="preserve">366</t>
  </si>
  <si>
    <t xml:space="preserve">VILA CALIFORNIA</t>
  </si>
  <si>
    <t xml:space="preserve">03.407-000</t>
  </si>
  <si>
    <t xml:space="preserve">METHODUS</t>
  </si>
  <si>
    <t xml:space="preserve">methodus</t>
  </si>
  <si>
    <t xml:space="preserve">financeiro@colegiomethodus.com.br</t>
  </si>
  <si>
    <t xml:space="preserve">04672618000159</t>
  </si>
  <si>
    <t xml:space="preserve">R JULIO DE MESQUITA</t>
  </si>
  <si>
    <t xml:space="preserve">216 </t>
  </si>
  <si>
    <t xml:space="preserve">VILA PAULICEIA</t>
  </si>
  <si>
    <t xml:space="preserve">SÃO BERNARDO DO CAMPO</t>
  </si>
  <si>
    <t xml:space="preserve">09.691-000</t>
  </si>
  <si>
    <t xml:space="preserve">MODELO</t>
  </si>
  <si>
    <t xml:space="preserve">colegiomodelopr</t>
  </si>
  <si>
    <t xml:space="preserve">08419484000110</t>
  </si>
  <si>
    <t xml:space="preserve">R ENG BENEDITO DA SILVA</t>
  </si>
  <si>
    <t xml:space="preserve">95 </t>
  </si>
  <si>
    <t xml:space="preserve">CAJURU</t>
  </si>
  <si>
    <t xml:space="preserve">82.970-000</t>
  </si>
  <si>
    <t xml:space="preserve">MONFORTE OBJETIVO</t>
  </si>
  <si>
    <t xml:space="preserve">objmonforte</t>
  </si>
  <si>
    <t xml:space="preserve">06097565000115</t>
  </si>
  <si>
    <t xml:space="preserve">PC SILVA TELLES</t>
  </si>
  <si>
    <t xml:space="preserve">08.140-010</t>
  </si>
  <si>
    <t xml:space="preserve">MONTEIRO LOBATO</t>
  </si>
  <si>
    <t xml:space="preserve">colegiomonteirolobato</t>
  </si>
  <si>
    <t xml:space="preserve">financeiro@monteirolobatosp.com.br</t>
  </si>
  <si>
    <t xml:space="preserve">07920509000100</t>
  </si>
  <si>
    <t xml:space="preserve">AV ZUNKELLER</t>
  </si>
  <si>
    <t xml:space="preserve">400</t>
  </si>
  <si>
    <t xml:space="preserve">PQ MANDAQUI</t>
  </si>
  <si>
    <t xml:space="preserve">02.420-000</t>
  </si>
  <si>
    <t xml:space="preserve">MZ SCHOOL</t>
  </si>
  <si>
    <t xml:space="preserve">mzschool</t>
  </si>
  <si>
    <t xml:space="preserve">luis@mzschool.com.br</t>
  </si>
  <si>
    <t xml:space="preserve">73240434000132</t>
  </si>
  <si>
    <t xml:space="preserve">AV ZELINA</t>
  </si>
  <si>
    <t xml:space="preserve">333</t>
  </si>
  <si>
    <t xml:space="preserve">VILA ZELINA</t>
  </si>
  <si>
    <t xml:space="preserve">03.143-001</t>
  </si>
  <si>
    <t xml:space="preserve">NOSSA ESCOLA EDUCA</t>
  </si>
  <si>
    <t xml:space="preserve">nossaescolaeduca</t>
  </si>
  <si>
    <t xml:space="preserve">administrativo@nossaescolaeduca.com.br</t>
  </si>
  <si>
    <t xml:space="preserve">luizcarlos.guedes@outlook.com</t>
  </si>
  <si>
    <t xml:space="preserve">05082792000104</t>
  </si>
  <si>
    <t xml:space="preserve">R MARECHA PIMENTAL</t>
  </si>
  <si>
    <t xml:space="preserve">380</t>
  </si>
  <si>
    <t xml:space="preserve">04.248-100</t>
  </si>
  <si>
    <t xml:space="preserve">NOSSA ESCOLA I</t>
  </si>
  <si>
    <t xml:space="preserve">nossaescola</t>
  </si>
  <si>
    <t xml:space="preserve"> 32803272000116 </t>
  </si>
  <si>
    <t xml:space="preserve">AV MARIO JORGE MENEZES VIEIRA</t>
  </si>
  <si>
    <t xml:space="preserve">COROA DO MEIO</t>
  </si>
  <si>
    <t xml:space="preserve">ARACAJU</t>
  </si>
  <si>
    <t xml:space="preserve">SE</t>
  </si>
  <si>
    <t xml:space="preserve">49.035-660</t>
  </si>
  <si>
    <t xml:space="preserve">NOSSA ESCOLA II</t>
  </si>
  <si>
    <t xml:space="preserve">NOSSA ESCOLA III</t>
  </si>
  <si>
    <t xml:space="preserve">04245052000189</t>
  </si>
  <si>
    <t xml:space="preserve">NOVA CACHOEIRINHA</t>
  </si>
  <si>
    <t xml:space="preserve">colegionc</t>
  </si>
  <si>
    <t xml:space="preserve">colegio@colegionc.net.br</t>
  </si>
  <si>
    <t xml:space="preserve">R DOS PATIS</t>
  </si>
  <si>
    <t xml:space="preserve">141</t>
  </si>
  <si>
    <t xml:space="preserve">VILA NOVA CACHOEIRINHA</t>
  </si>
  <si>
    <t xml:space="preserve">02.613-000</t>
  </si>
  <si>
    <t xml:space="preserve">NOVA GERAÇÃO</t>
  </si>
  <si>
    <t xml:space="preserve">novageracao</t>
  </si>
  <si>
    <t xml:space="preserve">colegionovageracaoguarulhos@hotmail.com</t>
  </si>
  <si>
    <t xml:space="preserve">R ANTONIO TAVA</t>
  </si>
  <si>
    <t xml:space="preserve">793</t>
  </si>
  <si>
    <t xml:space="preserve">NOVA BOM SUCESSO</t>
  </si>
  <si>
    <t xml:space="preserve">07.175-050</t>
  </si>
  <si>
    <t xml:space="preserve">NOVO ESPAÇO</t>
  </si>
  <si>
    <t xml:space="preserve">novoespaco</t>
  </si>
  <si>
    <t xml:space="preserve">01502480000151</t>
  </si>
  <si>
    <t xml:space="preserve">R CONDE MOREIRA LIMA </t>
  </si>
  <si>
    <t xml:space="preserve">JABAQUARA</t>
  </si>
  <si>
    <t xml:space="preserve">04.384-032</t>
  </si>
  <si>
    <t xml:space="preserve">NOVO RUMO</t>
  </si>
  <si>
    <t xml:space="preserve">novorumo</t>
  </si>
  <si>
    <t xml:space="preserve">74505090000109</t>
  </si>
  <si>
    <t xml:space="preserve">R CASTRO ALVES</t>
  </si>
  <si>
    <t xml:space="preserve">VILA PALMEIRAS</t>
  </si>
  <si>
    <t xml:space="preserve">07.030-150</t>
  </si>
  <si>
    <t xml:space="preserve">OBJETIVO MONTE MOR</t>
  </si>
  <si>
    <t xml:space="preserve">objetivomontemor</t>
  </si>
  <si>
    <t xml:space="preserve">contato@objetivomontemor.com.br</t>
  </si>
  <si>
    <t xml:space="preserve">AV ALOMIRANTE TAMADARE</t>
  </si>
  <si>
    <t xml:space="preserve">115</t>
  </si>
  <si>
    <t xml:space="preserve">PQ IMPRIAL</t>
  </si>
  <si>
    <t xml:space="preserve">MONTE MOR</t>
  </si>
  <si>
    <t xml:space="preserve">13.190-000</t>
  </si>
  <si>
    <t xml:space="preserve">OBJETIVO PENHA</t>
  </si>
  <si>
    <t xml:space="preserve">objetivopenha</t>
  </si>
  <si>
    <t xml:space="preserve">05235414000113</t>
  </si>
  <si>
    <t xml:space="preserve">AV PENHA DE FRANCA</t>
  </si>
  <si>
    <t xml:space="preserve">3</t>
  </si>
  <si>
    <t xml:space="preserve">PENHA</t>
  </si>
  <si>
    <t xml:space="preserve">03.606-010</t>
  </si>
  <si>
    <t xml:space="preserve">OLÍVIA PALITO</t>
  </si>
  <si>
    <t xml:space="preserve">escolaoliviapalito</t>
  </si>
  <si>
    <t xml:space="preserve">oliviapalitoltda@terra.com.br</t>
  </si>
  <si>
    <t xml:space="preserve">R PE ESTEVAN PERNET</t>
  </si>
  <si>
    <t xml:space="preserve">836</t>
  </si>
  <si>
    <t xml:space="preserve">TATUAPE</t>
  </si>
  <si>
    <t xml:space="preserve">03.315-000</t>
  </si>
  <si>
    <t xml:space="preserve">OPET</t>
  </si>
  <si>
    <t xml:space="preserve">opet</t>
  </si>
  <si>
    <t xml:space="preserve">contasapagar@opet.com.br</t>
  </si>
  <si>
    <t xml:space="preserve">78231024000220</t>
  </si>
  <si>
    <t xml:space="preserve">R NILO PEÇANHA</t>
  </si>
  <si>
    <t xml:space="preserve">80.520-000</t>
  </si>
  <si>
    <t xml:space="preserve">OSWALD DE ANDRADE</t>
  </si>
  <si>
    <t xml:space="preserve">oswald</t>
  </si>
  <si>
    <t xml:space="preserve">06125291000120</t>
  </si>
  <si>
    <t xml:space="preserve">alunos - anual</t>
  </si>
  <si>
    <t xml:space="preserve">anual</t>
  </si>
  <si>
    <t xml:space="preserve">RUA CERRO CORA</t>
  </si>
  <si>
    <t xml:space="preserve">ALTO DA LAPA</t>
  </si>
  <si>
    <t xml:space="preserve">05.061-450</t>
  </si>
  <si>
    <t xml:space="preserve">OUTER (ACHIEVE LANGUAGES)</t>
  </si>
  <si>
    <t xml:space="preserve">achievelanguagescidadenova</t>
  </si>
  <si>
    <t xml:space="preserve">vvalvorada@achievelanguages.com.br</t>
  </si>
  <si>
    <t xml:space="preserve">23765656000109</t>
  </si>
  <si>
    <t xml:space="preserve">R JAPAGUA</t>
  </si>
  <si>
    <t xml:space="preserve">16</t>
  </si>
  <si>
    <t xml:space="preserve">ALVORADA</t>
  </si>
  <si>
    <t xml:space="preserve">VILA VELHA</t>
  </si>
  <si>
    <t xml:space="preserve">ES</t>
  </si>
  <si>
    <t xml:space="preserve">29.117-400</t>
  </si>
  <si>
    <t xml:space="preserve">PAIS DAS MARAVILHAS (SANTA JOANA)</t>
  </si>
  <si>
    <t xml:space="preserve">colegiosantajoana</t>
  </si>
  <si>
    <t xml:space="preserve">financeiro@colegiosantajoana.com.br</t>
  </si>
  <si>
    <t xml:space="preserve">44938702000196</t>
  </si>
  <si>
    <t xml:space="preserve">R DURVAL FERNANDES CHAVES</t>
  </si>
  <si>
    <t xml:space="preserve">104</t>
  </si>
  <si>
    <t xml:space="preserve">JD STO ELIAS</t>
  </si>
  <si>
    <t xml:space="preserve">05.136-230</t>
  </si>
  <si>
    <t xml:space="preserve">PALMARES</t>
  </si>
  <si>
    <t xml:space="preserve">ana.bacchelli@colegiopalmaresdigital.com</t>
  </si>
  <si>
    <t xml:space="preserve">05824890000170</t>
  </si>
  <si>
    <t xml:space="preserve">AV PEDROSO DE MORAIS</t>
  </si>
  <si>
    <t xml:space="preserve">05.419-000</t>
  </si>
  <si>
    <t xml:space="preserve">PARK IDIOMAS</t>
  </si>
  <si>
    <t xml:space="preserve">admpinheiros.sp@parkidiomas.com.br</t>
  </si>
  <si>
    <t xml:space="preserve">22941947000130</t>
  </si>
  <si>
    <t xml:space="preserve">R VUPABUSSU</t>
  </si>
  <si>
    <t xml:space="preserve">05.429-040</t>
  </si>
  <si>
    <t xml:space="preserve">PASSIONISTA JOÃO XXIII</t>
  </si>
  <si>
    <t xml:space="preserve">joaoxxiii</t>
  </si>
  <si>
    <t xml:space="preserve">60919909000927</t>
  </si>
  <si>
    <t xml:space="preserve">R JOAO PRETTI</t>
  </si>
  <si>
    <t xml:space="preserve">SÃO SILVANO</t>
  </si>
  <si>
    <t xml:space="preserve">COLATINA</t>
  </si>
  <si>
    <t xml:space="preserve">ES </t>
  </si>
  <si>
    <t xml:space="preserve">29.714-000</t>
  </si>
  <si>
    <t xml:space="preserve">PASSIONISTA N. S. MENINA</t>
  </si>
  <si>
    <t xml:space="preserve">passionistansmenina</t>
  </si>
  <si>
    <t xml:space="preserve">76731033000254</t>
  </si>
  <si>
    <t xml:space="preserve">fixo 600</t>
  </si>
  <si>
    <t xml:space="preserve">R BOM JESUS</t>
  </si>
  <si>
    <t xml:space="preserve">JUVEVE</t>
  </si>
  <si>
    <t xml:space="preserve">80.035-010</t>
  </si>
  <si>
    <t xml:space="preserve">PAULISTA VF</t>
  </si>
  <si>
    <t xml:space="preserve">paulistavilaformosa</t>
  </si>
  <si>
    <t xml:space="preserve">financeiro@colegiopaulistavf.com.br</t>
  </si>
  <si>
    <t xml:space="preserve">R DR HORACIO DA COSTA</t>
  </si>
  <si>
    <t xml:space="preserve">56</t>
  </si>
  <si>
    <t xml:space="preserve">VILA ANTONIETA </t>
  </si>
  <si>
    <t xml:space="preserve">03.471-090</t>
  </si>
  <si>
    <t xml:space="preserve">PAULO AVELAR</t>
  </si>
  <si>
    <t xml:space="preserve">colegiopauloavelar</t>
  </si>
  <si>
    <t xml:space="preserve">direcaocolegiopauloavelar@outlook.com</t>
  </si>
  <si>
    <t xml:space="preserve">09018915000107</t>
  </si>
  <si>
    <t xml:space="preserve">R PAULO DE AVELAR</t>
  </si>
  <si>
    <t xml:space="preserve">02.243-010</t>
  </si>
  <si>
    <t xml:space="preserve">PERDIZES- AGNUS DEI</t>
  </si>
  <si>
    <t xml:space="preserve">escolaperdizesagnusdei</t>
  </si>
  <si>
    <t xml:space="preserve">sandra@escolaperdizesagnusdei.com.br</t>
  </si>
  <si>
    <t xml:space="preserve">10477300000110</t>
  </si>
  <si>
    <t xml:space="preserve">R CARAIBAS</t>
  </si>
  <si>
    <t xml:space="preserve">VILA POMPEIA</t>
  </si>
  <si>
    <t xml:space="preserve">05.020-000</t>
  </si>
  <si>
    <t xml:space="preserve">PERETZ(ESCOLA JUDIA)</t>
  </si>
  <si>
    <t xml:space="preserve">peretz</t>
  </si>
  <si>
    <t xml:space="preserve">61668521000106</t>
  </si>
  <si>
    <t xml:space="preserve">R MADRE CABRINI</t>
  </si>
  <si>
    <t xml:space="preserve">04.020-000</t>
  </si>
  <si>
    <t xml:space="preserve">PETIT ENFANT editar - promoção</t>
  </si>
  <si>
    <t xml:space="preserve">e.e.i.petitenfant@gmail.com</t>
  </si>
  <si>
    <t xml:space="preserve">12245557000171</t>
  </si>
  <si>
    <t xml:space="preserve">R FREIRE DE ANDRADE</t>
  </si>
  <si>
    <t xml:space="preserve">VILA REGENTE FEIJO</t>
  </si>
  <si>
    <t xml:space="preserve">03.334-010</t>
  </si>
  <si>
    <t xml:space="preserve">INDICAÇÃO</t>
  </si>
  <si>
    <t xml:space="preserve">PILARES</t>
  </si>
  <si>
    <t xml:space="preserve">pilares</t>
  </si>
  <si>
    <t xml:space="preserve">colegiopilares@terra.com.br</t>
  </si>
  <si>
    <t xml:space="preserve">AV CORIFEU AZEVEDO MARQUES</t>
  </si>
  <si>
    <t xml:space="preserve">COLINA DE SANTA BARBARA</t>
  </si>
  <si>
    <t xml:space="preserve">SANTA BARBARA DO OESTE</t>
  </si>
  <si>
    <t xml:space="preserve">13.450-088</t>
  </si>
  <si>
    <t xml:space="preserve">PINGO DE GENTE</t>
  </si>
  <si>
    <t xml:space="preserve">pdg</t>
  </si>
  <si>
    <t xml:space="preserve">01235859000142</t>
  </si>
  <si>
    <t xml:space="preserve">R GANA</t>
  </si>
  <si>
    <t xml:space="preserve">NOVO ORATORIO</t>
  </si>
  <si>
    <t xml:space="preserve">09.260-240</t>
  </si>
  <si>
    <t xml:space="preserve">PINGUIM</t>
  </si>
  <si>
    <t xml:space="preserve">escolainfantilpinguim</t>
  </si>
  <si>
    <t xml:space="preserve">faleconosco@escolapinguim.com.br</t>
  </si>
  <si>
    <t xml:space="preserve">R MINISTRO GABRIEL DE RESENDE PASSOS</t>
  </si>
  <si>
    <t xml:space="preserve">531</t>
  </si>
  <si>
    <t xml:space="preserve">MOEMA</t>
  </si>
  <si>
    <t xml:space="preserve">04.521-022</t>
  </si>
  <si>
    <t xml:space="preserve">PLURAL</t>
  </si>
  <si>
    <t xml:space="preserve">colegiopluralvilareal</t>
  </si>
  <si>
    <t xml:space="preserve">eplural@terra.com.br</t>
  </si>
  <si>
    <t xml:space="preserve">02559227000105</t>
  </si>
  <si>
    <t xml:space="preserve">ROD ARQUITETO HELDER CANDIA</t>
  </si>
  <si>
    <t xml:space="preserve">101</t>
  </si>
  <si>
    <t xml:space="preserve">JD UBIRAJARA</t>
  </si>
  <si>
    <t xml:space="preserve">CUIABA</t>
  </si>
  <si>
    <t xml:space="preserve">MT</t>
  </si>
  <si>
    <t xml:space="preserve">78.049-508</t>
  </si>
  <si>
    <t xml:space="preserve">PORTINARI BOITUVA</t>
  </si>
  <si>
    <t xml:space="preserve">portinariboituva</t>
  </si>
  <si>
    <t xml:space="preserve">portinariboituva@gmail.com</t>
  </si>
  <si>
    <t xml:space="preserve">R JOSÉ PIEROTTI</t>
  </si>
  <si>
    <t xml:space="preserve">131</t>
  </si>
  <si>
    <t xml:space="preserve">JD PRIMAVERA</t>
  </si>
  <si>
    <t xml:space="preserve">PORTO ALVORADA</t>
  </si>
  <si>
    <t xml:space="preserve">tesouraria@portoalvorada.com.br</t>
  </si>
  <si>
    <t xml:space="preserve">R MIGUEL NASSIF</t>
  </si>
  <si>
    <t xml:space="preserve">JD ALVORADA</t>
  </si>
  <si>
    <t xml:space="preserve">JAU</t>
  </si>
  <si>
    <t xml:space="preserve">17.210-520</t>
  </si>
  <si>
    <t xml:space="preserve">PRISMA</t>
  </si>
  <si>
    <t xml:space="preserve">escolaprisma</t>
  </si>
  <si>
    <t xml:space="preserve">contatoprismaescola@gmail.com</t>
  </si>
  <si>
    <t xml:space="preserve">vijmelo@gmail.com</t>
  </si>
  <si>
    <t xml:space="preserve">AV ATOS TOMAS FERRACCIU</t>
  </si>
  <si>
    <t xml:space="preserve">25</t>
  </si>
  <si>
    <t xml:space="preserve">JD MARACA</t>
  </si>
  <si>
    <t xml:space="preserve">05.861-020</t>
  </si>
  <si>
    <t xml:space="preserve">PRO LÍNGUAS</t>
  </si>
  <si>
    <t xml:space="preserve">prolinguas</t>
  </si>
  <si>
    <t xml:space="preserve">prolinguas@prolinguas.com.br</t>
  </si>
  <si>
    <t xml:space="preserve">leandra@prolinguas.com.br</t>
  </si>
  <si>
    <t xml:space="preserve">AV DO RAFAEL</t>
  </si>
  <si>
    <t xml:space="preserve">12.080-270</t>
  </si>
  <si>
    <t xml:space="preserve">PROJETO CRIANDO</t>
  </si>
  <si>
    <t xml:space="preserve">karinaprojetocriando@gmail.com</t>
  </si>
  <si>
    <t xml:space="preserve">04974850000141</t>
  </si>
  <si>
    <t xml:space="preserve">R JOAO BERNARDO MEDEIRO</t>
  </si>
  <si>
    <t xml:space="preserve">455</t>
  </si>
  <si>
    <t xml:space="preserve">07.197-010</t>
  </si>
  <si>
    <t xml:space="preserve">QI  - FREGUESIA</t>
  </si>
  <si>
    <t xml:space="preserve">qi</t>
  </si>
  <si>
    <t xml:space="preserve">josenildo.santana@colegioqi.com.br</t>
  </si>
  <si>
    <t xml:space="preserve">86704160000137</t>
  </si>
  <si>
    <t xml:space="preserve">R PROFESSOR GABIZO</t>
  </si>
  <si>
    <t xml:space="preserve">MARACANÃ</t>
  </si>
  <si>
    <t xml:space="preserve">20.271-000</t>
  </si>
  <si>
    <t xml:space="preserve">QUACATU</t>
  </si>
  <si>
    <t xml:space="preserve">escolaquacatu@hotmail.com</t>
  </si>
  <si>
    <t xml:space="preserve">cristinasomar2010@hotmail.com</t>
  </si>
  <si>
    <t xml:space="preserve">R JOAQUIM MIGUEL DA SILVA</t>
  </si>
  <si>
    <t xml:space="preserve">187</t>
  </si>
  <si>
    <t xml:space="preserve">JD BONIFIGLIOLI</t>
  </si>
  <si>
    <t xml:space="preserve">05.595-000</t>
  </si>
  <si>
    <t xml:space="preserve">QUINTAL MÁGICO (SÃO FRANCISCO)</t>
  </si>
  <si>
    <t xml:space="preserve">colegiosaofransciscotaboao</t>
  </si>
  <si>
    <t xml:space="preserve">maira@colegiosaofranciscotaboao.com.br</t>
  </si>
  <si>
    <t xml:space="preserve">59049700000113</t>
  </si>
  <si>
    <t xml:space="preserve">EST SÃO FRANCISCO</t>
  </si>
  <si>
    <t xml:space="preserve">1285</t>
  </si>
  <si>
    <t xml:space="preserve">JD HENRIQUETA</t>
  </si>
  <si>
    <t xml:space="preserve">TABOÃO DA SERRA</t>
  </si>
  <si>
    <t xml:space="preserve">06.764-290</t>
  </si>
  <si>
    <t xml:space="preserve">RAIO DE LUZ</t>
  </si>
  <si>
    <t xml:space="preserve">raiodeluz</t>
  </si>
  <si>
    <t xml:space="preserve">diretoria@escolainfantilraiodeluz.com.br</t>
  </si>
  <si>
    <t xml:space="preserve">R CIPRIANO BARATA</t>
  </si>
  <si>
    <t xml:space="preserve">2563</t>
  </si>
  <si>
    <t xml:space="preserve">IPIRANGA</t>
  </si>
  <si>
    <t xml:space="preserve">04.205-000</t>
  </si>
  <si>
    <t xml:space="preserve">RANIERI</t>
  </si>
  <si>
    <t xml:space="preserve">colegioranieri</t>
  </si>
  <si>
    <t xml:space="preserve">kleber@colegioranieri.com.br</t>
  </si>
  <si>
    <t xml:space="preserve">00951207000141</t>
  </si>
  <si>
    <t xml:space="preserve">R ELOI CERQUEIRA</t>
  </si>
  <si>
    <t xml:space="preserve">BELENZINHO</t>
  </si>
  <si>
    <t xml:space="preserve">03.062-010</t>
  </si>
  <si>
    <t xml:space="preserve">RED BALLON</t>
  </si>
  <si>
    <t xml:space="preserve">vivian.eisig@redballoon.com.br</t>
  </si>
  <si>
    <t xml:space="preserve">00315395000111</t>
  </si>
  <si>
    <t xml:space="preserve">AV JAUAPERI</t>
  </si>
  <si>
    <t xml:space="preserve">149</t>
  </si>
  <si>
    <t xml:space="preserve">04.523-010</t>
  </si>
  <si>
    <t xml:space="preserve">RENASCER DO ENSINO</t>
  </si>
  <si>
    <t xml:space="preserve">colegiorenascer</t>
  </si>
  <si>
    <t xml:space="preserve">svbs.mendes@hotmail.com</t>
  </si>
  <si>
    <t xml:space="preserve">R EUNICE</t>
  </si>
  <si>
    <t xml:space="preserve">VILA GRANADA</t>
  </si>
  <si>
    <t xml:space="preserve">03.656-020</t>
  </si>
  <si>
    <t xml:space="preserve">RÍCARO</t>
  </si>
  <si>
    <t xml:space="preserve">ricaro</t>
  </si>
  <si>
    <t xml:space="preserve">59395087000196</t>
  </si>
  <si>
    <t xml:space="preserve">AV MIN PETRONIO PORTELA</t>
  </si>
  <si>
    <t xml:space="preserve">ITABERABA</t>
  </si>
  <si>
    <t xml:space="preserve">02.959-000</t>
  </si>
  <si>
    <t xml:space="preserve">RUBEM ALVES</t>
  </si>
  <si>
    <t xml:space="preserve">rubemalves</t>
  </si>
  <si>
    <t xml:space="preserve">01665131000150</t>
  </si>
  <si>
    <t xml:space="preserve">R PAULO VI</t>
  </si>
  <si>
    <t xml:space="preserve">KALILANDIA</t>
  </si>
  <si>
    <t xml:space="preserve">FEIRA DE SANTANA</t>
  </si>
  <si>
    <t xml:space="preserve">44.050-162</t>
  </si>
  <si>
    <t xml:space="preserve">SANTA BARBARA</t>
  </si>
  <si>
    <t xml:space="preserve">colegiosb</t>
  </si>
  <si>
    <t xml:space="preserve">nataliacsb@hotmail.com</t>
  </si>
  <si>
    <t xml:space="preserve">nair@colegiosb.com.br</t>
  </si>
  <si>
    <t xml:space="preserve">R DOMINGOS GIGLIO</t>
  </si>
  <si>
    <t xml:space="preserve">VILA MIRIM</t>
  </si>
  <si>
    <t xml:space="preserve">02.972-010</t>
  </si>
  <si>
    <t xml:space="preserve">direcao@colegiosantabarbara.com.br</t>
  </si>
  <si>
    <t xml:space="preserve">45761665000156</t>
  </si>
  <si>
    <t xml:space="preserve">R DEINOS</t>
  </si>
  <si>
    <t xml:space="preserve">CID SATELITE</t>
  </si>
  <si>
    <t xml:space="preserve">08.340-100</t>
  </si>
  <si>
    <t xml:space="preserve">SANTA MARIA DE NAZARÉ</t>
  </si>
  <si>
    <t xml:space="preserve">santamariaonline</t>
  </si>
  <si>
    <t xml:space="preserve">esmeraldacsmn@hotmail.com</t>
  </si>
  <si>
    <t xml:space="preserve">00282029000103</t>
  </si>
  <si>
    <t xml:space="preserve">R UACUMA</t>
  </si>
  <si>
    <t xml:space="preserve">371</t>
  </si>
  <si>
    <t xml:space="preserve">JD STA MARIA</t>
  </si>
  <si>
    <t xml:space="preserve">03.575-000</t>
  </si>
  <si>
    <t xml:space="preserve">SANTA MARINA</t>
  </si>
  <si>
    <t xml:space="preserve">santamarina</t>
  </si>
  <si>
    <t xml:space="preserve">AV GUILHERME GIORGI</t>
  </si>
  <si>
    <t xml:space="preserve">VILA CARRAO</t>
  </si>
  <si>
    <t xml:space="preserve">03.422-001</t>
  </si>
  <si>
    <t xml:space="preserve">SANTA MÔNICA</t>
  </si>
  <si>
    <t xml:space="preserve">colegiosantamonicasp</t>
  </si>
  <si>
    <t xml:space="preserve">financeiro.csm@outlook.com</t>
  </si>
  <si>
    <t xml:space="preserve">AV STA MONICA</t>
  </si>
  <si>
    <t xml:space="preserve">513</t>
  </si>
  <si>
    <t xml:space="preserve">PIRITUBA</t>
  </si>
  <si>
    <t xml:space="preserve">05.171-000</t>
  </si>
  <si>
    <t xml:space="preserve">SANTANA- SIPEB</t>
  </si>
  <si>
    <t xml:space="preserve">colegiosantana</t>
  </si>
  <si>
    <t xml:space="preserve">claudia.t@colegiosantana.com.br</t>
  </si>
  <si>
    <t xml:space="preserve">2624</t>
  </si>
  <si>
    <t xml:space="preserve">02.402-100</t>
  </si>
  <si>
    <t xml:space="preserve">SÃO JOSÉ- SIPEB</t>
  </si>
  <si>
    <t xml:space="preserve">saojosesantos</t>
  </si>
  <si>
    <t xml:space="preserve">tesouraria-marina@saojosecolegio.com.br</t>
  </si>
  <si>
    <t xml:space="preserve">AV ANA COSTA</t>
  </si>
  <si>
    <t xml:space="preserve">373</t>
  </si>
  <si>
    <t xml:space="preserve">11.060-003</t>
  </si>
  <si>
    <t xml:space="preserve">SAO MATEUS</t>
  </si>
  <si>
    <t xml:space="preserve">direcao.gruposaomateus@gmail.com</t>
  </si>
  <si>
    <t xml:space="preserve">01638304000141</t>
  </si>
  <si>
    <t xml:space="preserve">R FREI JOAO AUGUSTO BECKER</t>
  </si>
  <si>
    <t xml:space="preserve">VILA DOS REMEDIOS</t>
  </si>
  <si>
    <t xml:space="preserve">OSASCO</t>
  </si>
  <si>
    <t xml:space="preserve">06.296-080</t>
  </si>
  <si>
    <t xml:space="preserve">SEE-SAW  PANAMBY</t>
  </si>
  <si>
    <t xml:space="preserve">seesaw</t>
  </si>
  <si>
    <t xml:space="preserve">00076397000103</t>
  </si>
  <si>
    <t xml:space="preserve">R VISCONDE DE NACAR</t>
  </si>
  <si>
    <t xml:space="preserve">REAL PARQUE</t>
  </si>
  <si>
    <t xml:space="preserve">05.685-010</t>
  </si>
  <si>
    <t xml:space="preserve">SEICE</t>
  </si>
  <si>
    <t xml:space="preserve">seice</t>
  </si>
  <si>
    <t xml:space="preserve">financeiro@seice.com.br</t>
  </si>
  <si>
    <t xml:space="preserve">09195271000114</t>
  </si>
  <si>
    <t xml:space="preserve">AV SÃO PAULO</t>
  </si>
  <si>
    <t xml:space="preserve">CAMPOS ELISEOS</t>
  </si>
  <si>
    <t xml:space="preserve">DUQUE DE CAXIAS</t>
  </si>
  <si>
    <t xml:space="preserve">25.225-660</t>
  </si>
  <si>
    <t xml:space="preserve">SHEKINAH</t>
  </si>
  <si>
    <t xml:space="preserve">shekinahipiranga</t>
  </si>
  <si>
    <t xml:space="preserve">sheilasp.oliveira@hotmail.com</t>
  </si>
  <si>
    <t xml:space="preserve">fixo 250 shekinah</t>
  </si>
  <si>
    <t xml:space="preserve">R OLIVEIRA DIAS</t>
  </si>
  <si>
    <t xml:space="preserve">520</t>
  </si>
  <si>
    <t xml:space="preserve">04.210-061</t>
  </si>
  <si>
    <t xml:space="preserve">shekinahaltoipiranga</t>
  </si>
  <si>
    <t xml:space="preserve">shekinahvila</t>
  </si>
  <si>
    <t xml:space="preserve">SINGULARIDADES</t>
  </si>
  <si>
    <t xml:space="preserve">SINODAL</t>
  </si>
  <si>
    <t xml:space="preserve">sinodal</t>
  </si>
  <si>
    <t xml:space="preserve">AV DR. MARIO SPERB</t>
  </si>
  <si>
    <t xml:space="preserve">MORRO DO ESPELHO</t>
  </si>
  <si>
    <t xml:space="preserve">SÃO LEOPOLDO</t>
  </si>
  <si>
    <t xml:space="preserve">93.032-450</t>
  </si>
  <si>
    <t xml:space="preserve">SOCIEDADE EDUCACIONAL (PRECOLTEC OBJETIVO)</t>
  </si>
  <si>
    <t xml:space="preserve">objprecoltec</t>
  </si>
  <si>
    <t xml:space="preserve">51914851000180</t>
  </si>
  <si>
    <t xml:space="preserve">R BARBOSA DA CUNHA</t>
  </si>
  <si>
    <t xml:space="preserve">JD GUANABARA</t>
  </si>
  <si>
    <t xml:space="preserve">13.073-320</t>
  </si>
  <si>
    <t xml:space="preserve">SOUZA LEÃO</t>
  </si>
  <si>
    <t xml:space="preserve">souzaleao</t>
  </si>
  <si>
    <t xml:space="preserve">patricia.menezes@colegiosouzaleao.com.br</t>
  </si>
  <si>
    <t xml:space="preserve">35520683000192</t>
  </si>
  <si>
    <t xml:space="preserve">R DR LEAO DINIZ</t>
  </si>
  <si>
    <t xml:space="preserve">5279</t>
  </si>
  <si>
    <t xml:space="preserve">CANDEIAS</t>
  </si>
  <si>
    <t xml:space="preserve">JABOATAO DOS GUARARAPES</t>
  </si>
  <si>
    <t xml:space="preserve">PE</t>
  </si>
  <si>
    <t xml:space="preserve">54.160-594</t>
  </si>
  <si>
    <t xml:space="preserve">STAGIUM</t>
  </si>
  <si>
    <t xml:space="preserve">stagium</t>
  </si>
  <si>
    <t xml:space="preserve">08491181000108</t>
  </si>
  <si>
    <t xml:space="preserve">R OSWALDO CRUZ</t>
  </si>
  <si>
    <t xml:space="preserve">JD DO PARQUE</t>
  </si>
  <si>
    <t xml:space="preserve">DIADEMA</t>
  </si>
  <si>
    <t xml:space="preserve">09.910-200</t>
  </si>
  <si>
    <t xml:space="preserve">STELLA MARIS</t>
  </si>
  <si>
    <t xml:space="preserve">stellamaris</t>
  </si>
  <si>
    <t xml:space="preserve">AV CONSELHEIRO NEBIAS</t>
  </si>
  <si>
    <t xml:space="preserve">BOQUEIRÃO</t>
  </si>
  <si>
    <t xml:space="preserve">11.045-003</t>
  </si>
  <si>
    <t xml:space="preserve">SUPERHEROI</t>
  </si>
  <si>
    <t xml:space="preserve">superherois</t>
  </si>
  <si>
    <t xml:space="preserve">61849543000172</t>
  </si>
  <si>
    <t xml:space="preserve">AV BOSCHETTI</t>
  </si>
  <si>
    <t xml:space="preserve">VILA GUSTAVO</t>
  </si>
  <si>
    <t xml:space="preserve">02.205-000</t>
  </si>
  <si>
    <t xml:space="preserve">TIA CÁSSIA</t>
  </si>
  <si>
    <t xml:space="preserve">tiacassia@tiacassia.com.br</t>
  </si>
  <si>
    <t xml:space="preserve">58146630000159</t>
  </si>
  <si>
    <t xml:space="preserve">R RIACHUELO</t>
  </si>
  <si>
    <t xml:space="preserve">MAUÁ</t>
  </si>
  <si>
    <t xml:space="preserve">09.360-030</t>
  </si>
  <si>
    <t xml:space="preserve">TRANSFORMANDO CIDADÃO</t>
  </si>
  <si>
    <t xml:space="preserve">contato@transformandocidadao.com.br</t>
  </si>
  <si>
    <t xml:space="preserve">10648953000114</t>
  </si>
  <si>
    <t xml:space="preserve">AV DA SAUDADE</t>
  </si>
  <si>
    <t xml:space="preserve">09.360-000</t>
  </si>
  <si>
    <t xml:space="preserve">TRILHA BERÇARIO</t>
  </si>
  <si>
    <t xml:space="preserve">trilha</t>
  </si>
  <si>
    <t xml:space="preserve">direcao@escolatrilha.com.br</t>
  </si>
  <si>
    <t xml:space="preserve">06127875000135</t>
  </si>
  <si>
    <t xml:space="preserve">R CONSELHEIRO SARAIVA</t>
  </si>
  <si>
    <t xml:space="preserve">650</t>
  </si>
  <si>
    <t xml:space="preserve">02.037-021</t>
  </si>
  <si>
    <t xml:space="preserve">VECTRA (POLLUX)</t>
  </si>
  <si>
    <t xml:space="preserve">colegiopollux</t>
  </si>
  <si>
    <t xml:space="preserve">financeiro@colegiopollux.com.br</t>
  </si>
  <si>
    <t xml:space="preserve">secretaria@colegiopollux.com.br</t>
  </si>
  <si>
    <t xml:space="preserve">R FERNADO CALDAS</t>
  </si>
  <si>
    <t xml:space="preserve">28</t>
  </si>
  <si>
    <t xml:space="preserve">JD ROLINOPOLIS</t>
  </si>
  <si>
    <t xml:space="preserve">05.535-060</t>
  </si>
  <si>
    <t xml:space="preserve">VIA MAKER</t>
  </si>
  <si>
    <t xml:space="preserve">vanessa.lobo@viamaker.com</t>
  </si>
  <si>
    <t xml:space="preserve">15472995000160</t>
  </si>
  <si>
    <t xml:space="preserve">cobrar quando começar usar</t>
  </si>
  <si>
    <t xml:space="preserve">R CAROLINA BORGHI</t>
  </si>
  <si>
    <t xml:space="preserve">JD SANTA ROSALIA</t>
  </si>
  <si>
    <t xml:space="preserve">18.090-080</t>
  </si>
  <si>
    <t xml:space="preserve">VILA ALPHA</t>
  </si>
  <si>
    <t xml:space="preserve">vilaalpha</t>
  </si>
  <si>
    <t xml:space="preserve">07490215000187</t>
  </si>
  <si>
    <t xml:space="preserve">EST DE IPANEMA</t>
  </si>
  <si>
    <t xml:space="preserve">SANATANA DE PARNAIBA</t>
  </si>
  <si>
    <t xml:space="preserve">06.532-145</t>
  </si>
  <si>
    <t xml:space="preserve">VILLA DOS IDIOMAS</t>
  </si>
  <si>
    <t xml:space="preserve">vdi</t>
  </si>
  <si>
    <t xml:space="preserve">celia@villadosidiomas.com.br</t>
  </si>
  <si>
    <t xml:space="preserve">03108419000150</t>
  </si>
  <si>
    <t xml:space="preserve">R MANUEL DE CASTILHO</t>
  </si>
  <si>
    <t xml:space="preserve">08.120-030</t>
  </si>
  <si>
    <t xml:space="preserve">VISÃO GLOBAL</t>
  </si>
  <si>
    <t xml:space="preserve">colegiovisaoglobal@gmail.com</t>
  </si>
  <si>
    <t xml:space="preserve">04162626000155</t>
  </si>
  <si>
    <t xml:space="preserve">R CANDIDO DA ROCHA</t>
  </si>
  <si>
    <t xml:space="preserve">08.110-000</t>
  </si>
  <si>
    <t xml:space="preserve">VITTÓRIO LUIZ</t>
  </si>
  <si>
    <t xml:space="preserve">vittorioluiz</t>
  </si>
  <si>
    <t xml:space="preserve">deinha_olive@yahoo.com.br</t>
  </si>
  <si>
    <t xml:space="preserve">02842699000162</t>
  </si>
  <si>
    <t xml:space="preserve">R DOM LINO DEODATO DE CARVALHO</t>
  </si>
  <si>
    <t xml:space="preserve">PERUS</t>
  </si>
  <si>
    <t xml:space="preserve">05.208-060</t>
  </si>
  <si>
    <t xml:space="preserve">VIVA I</t>
  </si>
  <si>
    <t xml:space="preserve">escolaviva</t>
  </si>
  <si>
    <t xml:space="preserve">03954359000196</t>
  </si>
  <si>
    <t xml:space="preserve">rateio 55 viva</t>
  </si>
  <si>
    <t xml:space="preserve">R PROFESSOR VAHIA DE ABREU</t>
  </si>
  <si>
    <t xml:space="preserve">VILA OLIMPIA</t>
  </si>
  <si>
    <t xml:space="preserve">04.549-003</t>
  </si>
  <si>
    <t xml:space="preserve">VIVA II</t>
  </si>
  <si>
    <t xml:space="preserve">58407065000136</t>
  </si>
  <si>
    <t xml:space="preserve">rateio 35 viva</t>
  </si>
  <si>
    <t xml:space="preserve">VIVA III</t>
  </si>
  <si>
    <t xml:space="preserve">19826240000178</t>
  </si>
  <si>
    <t xml:space="preserve">rateio 10 viva</t>
  </si>
  <si>
    <t xml:space="preserve">VIVERDE</t>
  </si>
  <si>
    <t xml:space="preserve">bossleite@uol.com.br</t>
  </si>
  <si>
    <t xml:space="preserve">06218822000120</t>
  </si>
  <si>
    <t xml:space="preserve">EST CAPITAO BARDUINO </t>
  </si>
  <si>
    <t xml:space="preserve">CURITIBANOS</t>
  </si>
  <si>
    <t xml:space="preserve">BRAGANCA PAULISTA</t>
  </si>
  <si>
    <t xml:space="preserve">12.924-840</t>
  </si>
  <si>
    <t xml:space="preserve">X-EBENEZER</t>
  </si>
  <si>
    <t xml:space="preserve">xebenezer</t>
  </si>
  <si>
    <t xml:space="preserve">aldmartins@xebenezer.com.br</t>
  </si>
  <si>
    <t xml:space="preserve">AV JOAQUIM SEBASTIAO MACHADO</t>
  </si>
  <si>
    <t xml:space="preserve">14</t>
  </si>
  <si>
    <t xml:space="preserve">JD STA BARBARA</t>
  </si>
  <si>
    <t xml:space="preserve">04.848-000</t>
  </si>
  <si>
    <t xml:space="preserve">XINGU</t>
  </si>
  <si>
    <t xml:space="preserve">xingu</t>
  </si>
  <si>
    <t xml:space="preserve">08867451000132</t>
  </si>
  <si>
    <t xml:space="preserve">R XINGU</t>
  </si>
  <si>
    <t xml:space="preserve">VALPARAISO</t>
  </si>
  <si>
    <t xml:space="preserve">09.060-050</t>
  </si>
  <si>
    <t xml:space="preserve">YAZIGI</t>
  </si>
  <si>
    <t xml:space="preserve">ycgrj</t>
  </si>
  <si>
    <t xml:space="preserve">direcao.campogrande@yazigi.com</t>
  </si>
  <si>
    <t xml:space="preserve">17796550000161</t>
  </si>
  <si>
    <t xml:space="preserve">R CANDIDO MAGALHAES</t>
  </si>
  <si>
    <t xml:space="preserve">23.050-270</t>
  </si>
  <si>
    <t xml:space="preserve">YAZIGI RECREIO</t>
  </si>
  <si>
    <t xml:space="preserve">recreiodosbandeirantes@yazigi.com</t>
  </si>
  <si>
    <t xml:space="preserve">08453076000184</t>
  </si>
  <si>
    <t xml:space="preserve">12/16</t>
  </si>
  <si>
    <t xml:space="preserve">R ROBERVAL CORDEIRO DE FARIA</t>
  </si>
  <si>
    <t xml:space="preserve">RECREIO DOS BANDEIRANTES</t>
  </si>
  <si>
    <t xml:space="preserve">22.795-325</t>
  </si>
  <si>
    <t xml:space="preserve"> </t>
  </si>
  <si>
    <t xml:space="preserve">implantação jan</t>
  </si>
  <si>
    <t xml:space="preserve">PETIT ENFANT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</si>
</sst>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M\/YY"/>
    <numFmt numFmtId="167" formatCode="YY\/M\/D"/>
    <numFmt numFmtId="168" formatCode="@"/>
    <numFmt numFmtId="169" formatCode="[$R$]#,##0.00"/>
    <numFmt numFmtId="170" formatCode="DD\/MM\/YY"/>
    <numFmt numFmtId="171" formatCode="DD/MM/YY"/>
    <numFmt numFmtId="172" formatCode="&quot;R$&quot;#,##0.00"/>
  </numFmts>
  <fonts count="4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b val="true"/>
      <sz val="12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0000FF"/>
      <name val="Calibri"/>
      <family val="0"/>
      <charset val="1"/>
    </font>
    <font>
      <sz val="10"/>
      <name val="Cambria"/>
      <family val="0"/>
      <charset val="1"/>
    </font>
    <font>
      <sz val="10"/>
      <name val="Arial"/>
      <family val="0"/>
      <charset val="1"/>
    </font>
    <font>
      <sz val="12"/>
      <color rgb="FF222222"/>
      <name val="Calibri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0000FF"/>
      <name val="Calibri"/>
      <family val="0"/>
      <charset val="1"/>
    </font>
    <font>
      <sz val="11"/>
      <color rgb="FF0000FF"/>
      <name val="Calibri"/>
      <family val="0"/>
      <charset val="1"/>
    </font>
    <font>
      <sz val="10"/>
      <name val="&quot;Calibri&quot;"/>
      <family val="0"/>
      <charset val="1"/>
    </font>
    <font>
      <u val="single"/>
      <sz val="10"/>
      <color rgb="FF000000"/>
      <name val="Calibri"/>
      <family val="0"/>
      <charset val="1"/>
    </font>
    <font>
      <u val="single"/>
      <sz val="10"/>
      <color rgb="FF000000"/>
      <name val="Verdana"/>
      <family val="0"/>
      <charset val="1"/>
    </font>
    <font>
      <sz val="11"/>
      <color rgb="FF000000"/>
      <name val="Cambria"/>
      <family val="0"/>
      <charset val="1"/>
    </font>
    <font>
      <sz val="11"/>
      <color rgb="FF0000FF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1F497D"/>
      <name val="&quot;Calibri&quot;"/>
      <family val="0"/>
      <charset val="1"/>
    </font>
    <font>
      <sz val="10"/>
      <color rgb="FF222222"/>
      <name val="Arial"/>
      <family val="0"/>
      <charset val="1"/>
    </font>
    <font>
      <u val="single"/>
      <sz val="10"/>
      <color rgb="FF000000"/>
      <name val="Helvetica Neue"/>
      <family val="0"/>
      <charset val="1"/>
    </font>
    <font>
      <sz val="9"/>
      <color rgb="FF000000"/>
      <name val="Verdana"/>
      <family val="0"/>
      <charset val="1"/>
    </font>
    <font>
      <u val="single"/>
      <sz val="10"/>
      <color rgb="FF1155CC"/>
      <name val="Verdana"/>
      <family val="0"/>
      <charset val="1"/>
    </font>
    <font>
      <sz val="10"/>
      <color rgb="FF0000FF"/>
      <name val="Cambria"/>
      <family val="0"/>
      <charset val="1"/>
    </font>
    <font>
      <sz val="11"/>
      <color rgb="FF222222"/>
      <name val="Calibri"/>
      <family val="0"/>
      <charset val="1"/>
    </font>
    <font>
      <sz val="10"/>
      <color rgb="FF4D4D4D"/>
      <name val="Lato"/>
      <family val="0"/>
      <charset val="1"/>
    </font>
    <font>
      <sz val="11"/>
      <name val="Verdana"/>
      <family val="0"/>
      <charset val="1"/>
    </font>
    <font>
      <sz val="10"/>
      <color rgb="FF1155CC"/>
      <name val="Arial"/>
      <family val="0"/>
      <charset val="1"/>
    </font>
    <font>
      <sz val="10"/>
      <color rgb="FF555555"/>
      <name val="Arial"/>
      <family val="0"/>
      <charset val="1"/>
    </font>
    <font>
      <sz val="10"/>
      <color rgb="FF0000FF"/>
      <name val="Arial"/>
      <family val="0"/>
      <charset val="1"/>
    </font>
    <font>
      <sz val="11"/>
      <color rgb="FF9900FF"/>
      <name val="Cambria"/>
      <family val="0"/>
      <charset val="1"/>
    </font>
    <font>
      <sz val="10"/>
      <name val="Verdana"/>
      <family val="0"/>
      <charset val="1"/>
    </font>
    <font>
      <sz val="10"/>
      <color rgb="FF1F497D"/>
      <name val="Calibri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FF0000"/>
      <name val="Cambria"/>
      <family val="0"/>
      <charset val="1"/>
    </font>
    <font>
      <sz val="11"/>
      <color rgb="FFE69138"/>
      <name val="Cambria"/>
      <family val="0"/>
      <charset val="1"/>
    </font>
    <font>
      <sz val="12"/>
      <color rgb="FF000000"/>
      <name val="&quot;Times New Roman&quot;"/>
      <family val="0"/>
      <charset val="1"/>
    </font>
    <font>
      <u val="single"/>
      <sz val="11"/>
      <color rgb="FF0000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2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3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3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3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2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99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E0666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6FA8D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5A6B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CE8B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4C7C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6FA8DC"/>
      <rgbColor rgb="FF993366"/>
      <rgbColor rgb="FFFFFFCC"/>
      <rgbColor rgb="FFCCFFFF"/>
      <rgbColor rgb="FF660066"/>
      <rgbColor rgb="FFE06666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D5A6BD"/>
      <rgbColor rgb="FFF4C7C3"/>
      <rgbColor rgb="FF3366FF"/>
      <rgbColor rgb="FF33CCCC"/>
      <rgbColor rgb="FF99CC00"/>
      <rgbColor rgb="FFFFCC00"/>
      <rgbColor rgb="FFFF9900"/>
      <rgbColor rgb="FFE69138"/>
      <rgbColor rgb="FF555555"/>
      <rgbColor rgb="FF969696"/>
      <rgbColor rgb="FF003366"/>
      <rgbColor rgb="FF339966"/>
      <rgbColor rgb="FF003300"/>
      <rgbColor rgb="FF4D4D4D"/>
      <rgbColor rgb="FF993300"/>
      <rgbColor rgb="FF993366"/>
      <rgbColor rgb="FF1F497D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tamira@achievelanguages.com.br" TargetMode="External"/><Relationship Id="rId2" Type="http://schemas.openxmlformats.org/officeDocument/2006/relationships/hyperlink" Target="mailto:guilherme.normanha@colegiovertice.com.br" TargetMode="External"/><Relationship Id="rId3" Type="http://schemas.openxmlformats.org/officeDocument/2006/relationships/hyperlink" Target="mailto:llaniger@hotmail.com" TargetMode="External"/><Relationship Id="rId4" Type="http://schemas.openxmlformats.org/officeDocument/2006/relationships/hyperlink" Target="mailto:nossdem@hotmail.com" TargetMode="External"/><Relationship Id="rId5" Type="http://schemas.openxmlformats.org/officeDocument/2006/relationships/hyperlink" Target="mailto:escola@luadealgodao.com.br" TargetMode="External"/><Relationship Id="rId6" Type="http://schemas.openxmlformats.org/officeDocument/2006/relationships/hyperlink" Target="mailto:japarecido@colegiomagno.com.br" TargetMode="External"/><Relationship Id="rId7" Type="http://schemas.openxmlformats.org/officeDocument/2006/relationships/hyperlink" Target="mailto:ana.bacchelli@colegiopalmaresdigital.com" TargetMode="External"/><Relationship Id="rId8" Type="http://schemas.openxmlformats.org/officeDocument/2006/relationships/hyperlink" Target="mailto:vivian.eisig@redballoon.com.br" TargetMode="External"/><Relationship Id="rId9" Type="http://schemas.openxmlformats.org/officeDocument/2006/relationships/hyperlink" Target="mailto:recreiodosbandeirantes@yazigi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40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1" activeCellId="0" sqref="S:S"/>
    </sheetView>
  </sheetViews>
  <sheetFormatPr defaultRowHeight="15.75"/>
  <cols>
    <col collapsed="false" hidden="false" max="1" min="1" style="0" width="17.1428571428571"/>
    <col collapsed="false" hidden="false" max="2" min="2" style="0" width="49.8112244897959"/>
    <col collapsed="false" hidden="false" max="3" min="3" style="0" width="28.3469387755102"/>
    <col collapsed="false" hidden="false" max="4" min="4" style="0" width="41.3061224489796"/>
    <col collapsed="false" hidden="false" max="5" min="5" style="0" width="35.5051020408163"/>
    <col collapsed="false" hidden="false" max="6" min="6" style="0" width="7.69387755102041"/>
    <col collapsed="false" hidden="false" max="7" min="7" style="0" width="7.02040816326531"/>
    <col collapsed="false" hidden="false" max="8" min="8" style="0" width="9.04591836734694"/>
    <col collapsed="false" hidden="false" max="9" min="9" style="0" width="16.3316326530612"/>
    <col collapsed="false" hidden="false" max="10" min="10" style="0" width="17.8214285714286"/>
    <col collapsed="false" hidden="false" max="12" min="11" style="0" width="12.8265306122449"/>
    <col collapsed="false" hidden="false" max="13" min="13" style="0" width="22.4081632653061"/>
    <col collapsed="false" hidden="false" max="14" min="14" style="0" width="13.5"/>
    <col collapsed="false" hidden="false" max="15" min="15" style="0" width="13.2295918367347"/>
    <col collapsed="false" hidden="false" max="16" min="16" style="0" width="14.4438775510204"/>
    <col collapsed="false" hidden="false" max="17" min="17" style="1" width="15.5255102040816"/>
    <col collapsed="false" hidden="false" max="18" min="18" style="0" width="21.5969387755102"/>
    <col collapsed="false" hidden="false" max="19" min="19" style="0" width="11.8775510204082"/>
    <col collapsed="false" hidden="false" max="20" min="20" style="0" width="6.88265306122449"/>
    <col collapsed="false" hidden="false" max="21" min="21" style="0" width="8.50510204081633"/>
    <col collapsed="false" hidden="false" max="22" min="22" style="0" width="47.3826530612245"/>
    <col collapsed="false" hidden="false" max="23" min="23" style="0" width="16.3316326530612"/>
    <col collapsed="false" hidden="false" max="24" min="24" style="0" width="26.4591836734694"/>
    <col collapsed="false" hidden="false" max="25" min="25" style="0" width="21.3265306122449"/>
    <col collapsed="false" hidden="false" max="26" min="26" style="0" width="7.56122448979592"/>
    <col collapsed="false" hidden="false" max="27" min="27" style="0" width="14.3112244897959"/>
    <col collapsed="false" hidden="false" max="28" min="28" style="0" width="5.53571428571429"/>
    <col collapsed="false" hidden="false" max="30" min="29" style="0" width="13.7704081632653"/>
    <col collapsed="false" hidden="false" max="1025" min="31" style="0" width="14.1734693877551"/>
  </cols>
  <sheetData>
    <row r="1" customFormat="false" ht="15.7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5" t="s">
        <v>16</v>
      </c>
      <c r="S1" s="5" t="s">
        <v>17</v>
      </c>
      <c r="T1" s="3" t="s">
        <v>18</v>
      </c>
      <c r="U1" s="6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3" t="s">
        <v>26</v>
      </c>
      <c r="AC1" s="3" t="s">
        <v>27</v>
      </c>
      <c r="AD1" s="7" t="n">
        <v>42360</v>
      </c>
    </row>
    <row r="2" customFormat="false" ht="14.9" hidden="false" customHeight="false" outlineLevel="0" collapsed="false">
      <c r="A2" s="8" t="n">
        <v>1148</v>
      </c>
      <c r="B2" s="9" t="s">
        <v>28</v>
      </c>
      <c r="C2" s="8" t="s">
        <v>29</v>
      </c>
      <c r="D2" s="10" t="str">
        <f aca="false">HYPERLINK("mailto:financeiro@objetivocentenario.com.br#","financeiro@objetivocentenario.com.br")</f>
        <v>financeiro@objetivocentenario.com.br</v>
      </c>
      <c r="E2" s="11"/>
      <c r="F2" s="8" t="s">
        <v>30</v>
      </c>
      <c r="G2" s="8" t="s">
        <v>31</v>
      </c>
      <c r="H2" s="8" t="s">
        <v>32</v>
      </c>
      <c r="I2" s="12" t="s">
        <v>33</v>
      </c>
      <c r="J2" s="9" t="s">
        <v>34</v>
      </c>
      <c r="K2" s="13" t="n">
        <v>500</v>
      </c>
      <c r="L2" s="14" t="n">
        <v>0</v>
      </c>
      <c r="M2" s="13" t="n">
        <v>1</v>
      </c>
      <c r="N2" s="15" t="n">
        <v>0</v>
      </c>
      <c r="O2" s="14" t="n">
        <v>750</v>
      </c>
      <c r="P2" s="14" t="n">
        <v>0</v>
      </c>
      <c r="Q2" s="16" t="n">
        <v>750</v>
      </c>
      <c r="R2" s="17" t="n">
        <v>42755</v>
      </c>
      <c r="S2" s="18" t="n">
        <v>42537</v>
      </c>
      <c r="T2" s="13" t="n">
        <v>20</v>
      </c>
      <c r="U2" s="19" t="n">
        <v>42720</v>
      </c>
      <c r="V2" s="20" t="s">
        <v>35</v>
      </c>
      <c r="W2" s="20" t="s">
        <v>36</v>
      </c>
      <c r="X2" s="20" t="s">
        <v>37</v>
      </c>
      <c r="Y2" s="20" t="s">
        <v>38</v>
      </c>
      <c r="Z2" s="20" t="s">
        <v>39</v>
      </c>
      <c r="AA2" s="21" t="s">
        <v>40</v>
      </c>
      <c r="AB2" s="13" t="s">
        <v>41</v>
      </c>
      <c r="AC2" s="13" t="s">
        <v>42</v>
      </c>
      <c r="AD2" s="7" t="n">
        <v>42537</v>
      </c>
    </row>
    <row r="3" customFormat="false" ht="15" hidden="false" customHeight="false" outlineLevel="0" collapsed="false">
      <c r="A3" s="8" t="n">
        <v>1275</v>
      </c>
      <c r="B3" s="22" t="s">
        <v>43</v>
      </c>
      <c r="C3" s="8" t="s">
        <v>44</v>
      </c>
      <c r="D3" s="23" t="s">
        <v>45</v>
      </c>
      <c r="E3" s="11"/>
      <c r="F3" s="8" t="s">
        <v>30</v>
      </c>
      <c r="G3" s="8" t="s">
        <v>31</v>
      </c>
      <c r="H3" s="8" t="s">
        <v>32</v>
      </c>
      <c r="I3" s="24" t="s">
        <v>46</v>
      </c>
      <c r="J3" s="25" t="s">
        <v>47</v>
      </c>
      <c r="K3" s="13" t="n">
        <v>200</v>
      </c>
      <c r="L3" s="14" t="n">
        <v>400</v>
      </c>
      <c r="M3" s="25" t="n">
        <v>2</v>
      </c>
      <c r="N3" s="14" t="n">
        <v>0</v>
      </c>
      <c r="O3" s="14" t="n">
        <v>240</v>
      </c>
      <c r="P3" s="14" t="n">
        <v>0</v>
      </c>
      <c r="Q3" s="16" t="n">
        <v>0</v>
      </c>
      <c r="R3" s="17" t="n">
        <v>42755</v>
      </c>
      <c r="S3" s="18" t="n">
        <v>42643</v>
      </c>
      <c r="T3" s="13" t="n">
        <v>20</v>
      </c>
      <c r="U3" s="26" t="n">
        <v>42752</v>
      </c>
      <c r="V3" s="27" t="s">
        <v>48</v>
      </c>
      <c r="W3" s="28" t="s">
        <v>49</v>
      </c>
      <c r="X3" s="28" t="s">
        <v>50</v>
      </c>
      <c r="Y3" s="28" t="s">
        <v>51</v>
      </c>
      <c r="Z3" s="28" t="s">
        <v>52</v>
      </c>
      <c r="AA3" s="29" t="s">
        <v>53</v>
      </c>
      <c r="AB3" s="13" t="s">
        <v>41</v>
      </c>
      <c r="AC3" s="13" t="s">
        <v>42</v>
      </c>
      <c r="AD3" s="30"/>
    </row>
    <row r="4" customFormat="false" ht="14.9" hidden="false" customHeight="false" outlineLevel="0" collapsed="false">
      <c r="A4" s="8" t="n">
        <v>779</v>
      </c>
      <c r="B4" s="13" t="s">
        <v>54</v>
      </c>
      <c r="C4" s="8" t="s">
        <v>55</v>
      </c>
      <c r="D4" s="10" t="s">
        <v>56</v>
      </c>
      <c r="E4" s="11"/>
      <c r="F4" s="8" t="s">
        <v>30</v>
      </c>
      <c r="G4" s="8" t="s">
        <v>31</v>
      </c>
      <c r="H4" s="8" t="s">
        <v>32</v>
      </c>
      <c r="I4" s="31" t="s">
        <v>57</v>
      </c>
      <c r="J4" s="32" t="s">
        <v>58</v>
      </c>
      <c r="K4" s="13" t="n">
        <v>2000</v>
      </c>
      <c r="L4" s="14" t="n">
        <v>0</v>
      </c>
      <c r="M4" s="13" t="n">
        <v>1</v>
      </c>
      <c r="N4" s="15" t="n">
        <v>0</v>
      </c>
      <c r="O4" s="33" t="n">
        <v>95</v>
      </c>
      <c r="P4" s="33" t="n">
        <v>0</v>
      </c>
      <c r="Q4" s="16" t="n">
        <v>95</v>
      </c>
      <c r="R4" s="17" t="n">
        <v>42755</v>
      </c>
      <c r="S4" s="34" t="n">
        <v>42478</v>
      </c>
      <c r="T4" s="13" t="n">
        <v>20</v>
      </c>
      <c r="U4" s="35" t="s">
        <v>59</v>
      </c>
      <c r="V4" s="27" t="s">
        <v>60</v>
      </c>
      <c r="W4" s="27" t="n">
        <v>9</v>
      </c>
      <c r="X4" s="27" t="s">
        <v>61</v>
      </c>
      <c r="Y4" s="27" t="s">
        <v>62</v>
      </c>
      <c r="Z4" s="27" t="s">
        <v>63</v>
      </c>
      <c r="AA4" s="29" t="s">
        <v>64</v>
      </c>
      <c r="AB4" s="13" t="s">
        <v>41</v>
      </c>
      <c r="AC4" s="13" t="s">
        <v>42</v>
      </c>
      <c r="AD4" s="7" t="n">
        <v>42487</v>
      </c>
    </row>
    <row r="5" customFormat="false" ht="14.9" hidden="false" customHeight="false" outlineLevel="0" collapsed="false">
      <c r="A5" s="8" t="n">
        <v>1263</v>
      </c>
      <c r="B5" s="25" t="s">
        <v>65</v>
      </c>
      <c r="C5" s="8" t="s">
        <v>66</v>
      </c>
      <c r="D5" s="36" t="s">
        <v>67</v>
      </c>
      <c r="E5" s="11"/>
      <c r="F5" s="8" t="s">
        <v>30</v>
      </c>
      <c r="G5" s="8" t="s">
        <v>31</v>
      </c>
      <c r="H5" s="8" t="s">
        <v>32</v>
      </c>
      <c r="I5" s="24" t="s">
        <v>68</v>
      </c>
      <c r="J5" s="25" t="s">
        <v>69</v>
      </c>
      <c r="K5" s="13" t="n">
        <v>400</v>
      </c>
      <c r="L5" s="14" t="n">
        <v>900</v>
      </c>
      <c r="M5" s="25" t="n">
        <v>3</v>
      </c>
      <c r="N5" s="14" t="n">
        <v>0</v>
      </c>
      <c r="O5" s="14" t="n">
        <v>595</v>
      </c>
      <c r="P5" s="14" t="n">
        <v>0</v>
      </c>
      <c r="Q5" s="16" t="n">
        <v>0</v>
      </c>
      <c r="R5" s="17" t="n">
        <v>42755</v>
      </c>
      <c r="S5" s="18" t="n">
        <v>42628</v>
      </c>
      <c r="T5" s="13" t="n">
        <v>20</v>
      </c>
      <c r="U5" s="26" t="n">
        <v>42752</v>
      </c>
      <c r="V5" s="28" t="s">
        <v>70</v>
      </c>
      <c r="W5" s="28" t="s">
        <v>71</v>
      </c>
      <c r="X5" s="28" t="s">
        <v>72</v>
      </c>
      <c r="Y5" s="28" t="s">
        <v>38</v>
      </c>
      <c r="Z5" s="28" t="s">
        <v>39</v>
      </c>
      <c r="AA5" s="29" t="s">
        <v>73</v>
      </c>
      <c r="AB5" s="13" t="s">
        <v>41</v>
      </c>
      <c r="AC5" s="13" t="s">
        <v>74</v>
      </c>
      <c r="AD5" s="7" t="n">
        <v>42641</v>
      </c>
    </row>
    <row r="6" customFormat="false" ht="14.9" hidden="false" customHeight="false" outlineLevel="0" collapsed="false">
      <c r="A6" s="8" t="n">
        <v>906</v>
      </c>
      <c r="B6" s="13" t="s">
        <v>75</v>
      </c>
      <c r="C6" s="8" t="s">
        <v>76</v>
      </c>
      <c r="D6" s="10" t="str">
        <f aca="false">HYPERLINK("mailto:pablo.menezes@educadventista.org.br#","pablo.menezes@educadventista.org.br")</f>
        <v>pablo.menezes@educadventista.org.br</v>
      </c>
      <c r="E6" s="11"/>
      <c r="F6" s="8" t="s">
        <v>30</v>
      </c>
      <c r="G6" s="8" t="s">
        <v>31</v>
      </c>
      <c r="H6" s="8" t="s">
        <v>32</v>
      </c>
      <c r="I6" s="12" t="s">
        <v>77</v>
      </c>
      <c r="J6" s="9" t="s">
        <v>78</v>
      </c>
      <c r="K6" s="13" t="n">
        <v>250</v>
      </c>
      <c r="L6" s="14" t="n">
        <v>0</v>
      </c>
      <c r="M6" s="13" t="n">
        <v>1</v>
      </c>
      <c r="N6" s="15" t="n">
        <v>0</v>
      </c>
      <c r="O6" s="14" t="n">
        <v>150</v>
      </c>
      <c r="P6" s="14" t="n">
        <v>0</v>
      </c>
      <c r="Q6" s="16" t="n">
        <v>150</v>
      </c>
      <c r="R6" s="17" t="n">
        <v>42755</v>
      </c>
      <c r="S6" s="18" t="n">
        <v>42510</v>
      </c>
      <c r="T6" s="13" t="n">
        <v>20</v>
      </c>
      <c r="U6" s="19" t="n">
        <v>42720</v>
      </c>
      <c r="V6" s="20" t="s">
        <v>79</v>
      </c>
      <c r="W6" s="20" t="s">
        <v>80</v>
      </c>
      <c r="X6" s="20" t="s">
        <v>81</v>
      </c>
      <c r="Y6" s="20" t="s">
        <v>82</v>
      </c>
      <c r="Z6" s="20" t="s">
        <v>83</v>
      </c>
      <c r="AA6" s="21" t="s">
        <v>84</v>
      </c>
      <c r="AB6" s="13" t="s">
        <v>41</v>
      </c>
      <c r="AC6" s="13" t="s">
        <v>42</v>
      </c>
      <c r="AD6" s="7" t="n">
        <v>42515</v>
      </c>
    </row>
    <row r="7" customFormat="false" ht="14.9" hidden="false" customHeight="false" outlineLevel="0" collapsed="false">
      <c r="A7" s="8" t="n">
        <v>1187</v>
      </c>
      <c r="B7" s="25" t="s">
        <v>85</v>
      </c>
      <c r="C7" s="8" t="s">
        <v>86</v>
      </c>
      <c r="D7" s="36" t="s">
        <v>87</v>
      </c>
      <c r="E7" s="11"/>
      <c r="F7" s="8" t="s">
        <v>30</v>
      </c>
      <c r="G7" s="8" t="s">
        <v>31</v>
      </c>
      <c r="H7" s="8" t="s">
        <v>32</v>
      </c>
      <c r="I7" s="24" t="n">
        <v>7461430000150</v>
      </c>
      <c r="J7" s="25" t="s">
        <v>88</v>
      </c>
      <c r="K7" s="13" t="n">
        <v>300</v>
      </c>
      <c r="L7" s="14" t="n">
        <v>0</v>
      </c>
      <c r="M7" s="13" t="n">
        <v>1</v>
      </c>
      <c r="N7" s="15" t="n">
        <v>0</v>
      </c>
      <c r="O7" s="14" t="n">
        <v>450</v>
      </c>
      <c r="P7" s="14" t="n">
        <v>0</v>
      </c>
      <c r="Q7" s="16" t="n">
        <v>450</v>
      </c>
      <c r="R7" s="17" t="n">
        <v>42755</v>
      </c>
      <c r="S7" s="18" t="n">
        <v>42536</v>
      </c>
      <c r="T7" s="13" t="n">
        <v>20</v>
      </c>
      <c r="U7" s="19" t="n">
        <v>42720</v>
      </c>
      <c r="V7" s="20" t="s">
        <v>89</v>
      </c>
      <c r="W7" s="20" t="s">
        <v>90</v>
      </c>
      <c r="X7" s="20" t="s">
        <v>91</v>
      </c>
      <c r="Y7" s="20" t="s">
        <v>92</v>
      </c>
      <c r="Z7" s="20" t="s">
        <v>39</v>
      </c>
      <c r="AA7" s="21" t="s">
        <v>93</v>
      </c>
      <c r="AB7" s="13" t="s">
        <v>41</v>
      </c>
      <c r="AC7" s="13" t="s">
        <v>42</v>
      </c>
      <c r="AD7" s="7" t="n">
        <v>42536</v>
      </c>
    </row>
    <row r="8" customFormat="false" ht="14.9" hidden="false" customHeight="false" outlineLevel="0" collapsed="false">
      <c r="A8" s="8" t="n">
        <v>830</v>
      </c>
      <c r="B8" s="13" t="s">
        <v>94</v>
      </c>
      <c r="C8" s="8" t="s">
        <v>95</v>
      </c>
      <c r="D8" s="10" t="str">
        <f aca="false">HYPERLINK("mailto:robertoanjos@uol.com.br#","robertoanjos@uol.com.br")</f>
        <v>robertoanjos@uol.com.br</v>
      </c>
      <c r="E8" s="11"/>
      <c r="F8" s="8" t="s">
        <v>30</v>
      </c>
      <c r="G8" s="8" t="s">
        <v>31</v>
      </c>
      <c r="H8" s="8" t="s">
        <v>32</v>
      </c>
      <c r="I8" s="12" t="s">
        <v>96</v>
      </c>
      <c r="J8" s="9" t="s">
        <v>97</v>
      </c>
      <c r="K8" s="13" t="n">
        <v>1300</v>
      </c>
      <c r="L8" s="14" t="n">
        <v>0</v>
      </c>
      <c r="M8" s="13" t="n">
        <v>1</v>
      </c>
      <c r="N8" s="15" t="n">
        <v>0</v>
      </c>
      <c r="O8" s="14" t="n">
        <v>1040</v>
      </c>
      <c r="P8" s="14" t="n">
        <v>0</v>
      </c>
      <c r="Q8" s="16" t="n">
        <v>1040</v>
      </c>
      <c r="R8" s="17" t="n">
        <v>42755</v>
      </c>
      <c r="S8" s="18" t="n">
        <v>42515</v>
      </c>
      <c r="T8" s="13" t="n">
        <v>20</v>
      </c>
      <c r="U8" s="19" t="n">
        <v>42720</v>
      </c>
      <c r="V8" s="20" t="s">
        <v>98</v>
      </c>
      <c r="W8" s="20" t="s">
        <v>99</v>
      </c>
      <c r="X8" s="20" t="s">
        <v>100</v>
      </c>
      <c r="Y8" s="20" t="s">
        <v>38</v>
      </c>
      <c r="Z8" s="20" t="s">
        <v>39</v>
      </c>
      <c r="AA8" s="21" t="s">
        <v>101</v>
      </c>
      <c r="AB8" s="13" t="s">
        <v>41</v>
      </c>
      <c r="AC8" s="13" t="s">
        <v>42</v>
      </c>
      <c r="AD8" s="7" t="n">
        <v>42530</v>
      </c>
    </row>
    <row r="9" customFormat="false" ht="14.9" hidden="false" customHeight="false" outlineLevel="0" collapsed="false">
      <c r="A9" s="8" t="n">
        <v>1052</v>
      </c>
      <c r="B9" s="25" t="s">
        <v>102</v>
      </c>
      <c r="C9" s="8" t="s">
        <v>103</v>
      </c>
      <c r="D9" s="36" t="s">
        <v>104</v>
      </c>
      <c r="E9" s="11"/>
      <c r="F9" s="8" t="s">
        <v>30</v>
      </c>
      <c r="G9" s="8" t="s">
        <v>31</v>
      </c>
      <c r="H9" s="8" t="s">
        <v>32</v>
      </c>
      <c r="I9" s="24" t="n">
        <v>7687540000134</v>
      </c>
      <c r="J9" s="25" t="s">
        <v>105</v>
      </c>
      <c r="K9" s="13" t="n">
        <v>750</v>
      </c>
      <c r="L9" s="14" t="n">
        <v>0</v>
      </c>
      <c r="M9" s="13" t="n">
        <v>1</v>
      </c>
      <c r="N9" s="15" t="n">
        <v>0</v>
      </c>
      <c r="O9" s="14" t="n">
        <v>995</v>
      </c>
      <c r="P9" s="14" t="n">
        <v>0</v>
      </c>
      <c r="Q9" s="16" t="n">
        <v>995</v>
      </c>
      <c r="R9" s="17" t="n">
        <v>42755</v>
      </c>
      <c r="S9" s="18" t="n">
        <v>42536</v>
      </c>
      <c r="T9" s="13" t="n">
        <v>20</v>
      </c>
      <c r="U9" s="19" t="n">
        <v>42720</v>
      </c>
      <c r="V9" s="20" t="s">
        <v>106</v>
      </c>
      <c r="W9" s="20" t="s">
        <v>107</v>
      </c>
      <c r="X9" s="20" t="s">
        <v>108</v>
      </c>
      <c r="Y9" s="20" t="s">
        <v>109</v>
      </c>
      <c r="Z9" s="20" t="s">
        <v>39</v>
      </c>
      <c r="AA9" s="21" t="s">
        <v>110</v>
      </c>
      <c r="AB9" s="13" t="s">
        <v>41</v>
      </c>
      <c r="AC9" s="13" t="s">
        <v>42</v>
      </c>
      <c r="AD9" s="7" t="n">
        <v>42536</v>
      </c>
    </row>
    <row r="10" customFormat="false" ht="14.9" hidden="false" customHeight="false" outlineLevel="0" collapsed="false">
      <c r="A10" s="8" t="n">
        <v>869</v>
      </c>
      <c r="B10" s="25" t="s">
        <v>111</v>
      </c>
      <c r="C10" s="8" t="s">
        <v>112</v>
      </c>
      <c r="D10" s="10" t="str">
        <f aca="false">HYPERLINK("mailto:paula@angloaldeiadaserra.com.br#","paula@angloaldeiadaserra.com.br")</f>
        <v>paula@angloaldeiadaserra.com.br</v>
      </c>
      <c r="E10" s="11"/>
      <c r="F10" s="8" t="s">
        <v>30</v>
      </c>
      <c r="G10" s="8" t="s">
        <v>31</v>
      </c>
      <c r="H10" s="8" t="s">
        <v>32</v>
      </c>
      <c r="I10" s="31" t="s">
        <v>113</v>
      </c>
      <c r="J10" s="32" t="s">
        <v>34</v>
      </c>
      <c r="K10" s="13" t="n">
        <v>500</v>
      </c>
      <c r="L10" s="33" t="n">
        <v>0</v>
      </c>
      <c r="M10" s="13" t="n">
        <v>1</v>
      </c>
      <c r="N10" s="15" t="n">
        <v>0</v>
      </c>
      <c r="O10" s="33" t="n">
        <v>580</v>
      </c>
      <c r="P10" s="33" t="n">
        <v>0</v>
      </c>
      <c r="Q10" s="16" t="n">
        <v>580</v>
      </c>
      <c r="R10" s="17" t="n">
        <v>42755</v>
      </c>
      <c r="S10" s="34" t="n">
        <v>42503</v>
      </c>
      <c r="T10" s="13" t="n">
        <v>20</v>
      </c>
      <c r="U10" s="35" t="s">
        <v>59</v>
      </c>
      <c r="V10" s="27" t="s">
        <v>114</v>
      </c>
      <c r="W10" s="27" t="n">
        <v>121</v>
      </c>
      <c r="X10" s="27" t="s">
        <v>115</v>
      </c>
      <c r="Y10" s="27" t="s">
        <v>116</v>
      </c>
      <c r="Z10" s="27" t="s">
        <v>39</v>
      </c>
      <c r="AA10" s="29" t="s">
        <v>117</v>
      </c>
      <c r="AB10" s="13" t="s">
        <v>41</v>
      </c>
      <c r="AC10" s="13" t="s">
        <v>42</v>
      </c>
      <c r="AD10" s="7" t="n">
        <v>42514</v>
      </c>
    </row>
    <row r="11" customFormat="false" ht="14.9" hidden="false" customHeight="false" outlineLevel="0" collapsed="false">
      <c r="A11" s="8" t="n">
        <v>1018</v>
      </c>
      <c r="B11" s="25" t="s">
        <v>118</v>
      </c>
      <c r="C11" s="8" t="s">
        <v>119</v>
      </c>
      <c r="D11" s="37" t="s">
        <v>120</v>
      </c>
      <c r="E11" s="37" t="s">
        <v>121</v>
      </c>
      <c r="F11" s="8" t="s">
        <v>30</v>
      </c>
      <c r="G11" s="8" t="s">
        <v>31</v>
      </c>
      <c r="H11" s="8" t="s">
        <v>32</v>
      </c>
      <c r="I11" s="24" t="s">
        <v>122</v>
      </c>
      <c r="J11" s="25" t="s">
        <v>123</v>
      </c>
      <c r="K11" s="13" t="n">
        <v>850</v>
      </c>
      <c r="L11" s="14" t="n">
        <v>0</v>
      </c>
      <c r="M11" s="13" t="n">
        <v>1</v>
      </c>
      <c r="N11" s="15" t="n">
        <v>0</v>
      </c>
      <c r="O11" s="14" t="n">
        <v>1300</v>
      </c>
      <c r="P11" s="14" t="n">
        <v>0</v>
      </c>
      <c r="Q11" s="16" t="n">
        <v>1300</v>
      </c>
      <c r="R11" s="17" t="n">
        <v>42755</v>
      </c>
      <c r="S11" s="18" t="n">
        <v>42583</v>
      </c>
      <c r="T11" s="13" t="n">
        <v>20</v>
      </c>
      <c r="U11" s="35" t="s">
        <v>59</v>
      </c>
      <c r="V11" s="27" t="s">
        <v>124</v>
      </c>
      <c r="W11" s="27" t="n">
        <v>905</v>
      </c>
      <c r="X11" s="27" t="s">
        <v>81</v>
      </c>
      <c r="Y11" s="27" t="s">
        <v>125</v>
      </c>
      <c r="Z11" s="27" t="s">
        <v>39</v>
      </c>
      <c r="AA11" s="29" t="s">
        <v>126</v>
      </c>
      <c r="AB11" s="13" t="s">
        <v>41</v>
      </c>
      <c r="AC11" s="13" t="s">
        <v>42</v>
      </c>
      <c r="AD11" s="7" t="n">
        <v>42628</v>
      </c>
    </row>
    <row r="12" customFormat="false" ht="14.95" hidden="false" customHeight="false" outlineLevel="0" collapsed="false">
      <c r="A12" s="38"/>
      <c r="B12" s="39" t="s">
        <v>127</v>
      </c>
      <c r="C12" s="38"/>
      <c r="D12" s="40" t="s">
        <v>128</v>
      </c>
      <c r="E12" s="11"/>
      <c r="F12" s="8" t="s">
        <v>30</v>
      </c>
      <c r="G12" s="8" t="s">
        <v>31</v>
      </c>
      <c r="H12" s="8" t="s">
        <v>32</v>
      </c>
      <c r="I12" s="12" t="s">
        <v>129</v>
      </c>
      <c r="J12" s="9" t="s">
        <v>130</v>
      </c>
      <c r="K12" s="13" t="n">
        <v>0</v>
      </c>
      <c r="L12" s="14" t="n">
        <v>0</v>
      </c>
      <c r="M12" s="13" t="n">
        <v>1</v>
      </c>
      <c r="N12" s="15" t="n">
        <v>0</v>
      </c>
      <c r="O12" s="14" t="n">
        <v>0</v>
      </c>
      <c r="P12" s="14" t="n">
        <v>1.89</v>
      </c>
      <c r="Q12" s="16" t="n">
        <v>170.1</v>
      </c>
      <c r="R12" s="17" t="n">
        <v>42755</v>
      </c>
      <c r="S12" s="18" t="n">
        <v>42342</v>
      </c>
      <c r="T12" s="13" t="n">
        <v>10</v>
      </c>
      <c r="U12" s="35" t="s">
        <v>59</v>
      </c>
      <c r="V12" s="27" t="s">
        <v>131</v>
      </c>
      <c r="W12" s="27" t="n">
        <v>37</v>
      </c>
      <c r="X12" s="27" t="s">
        <v>81</v>
      </c>
      <c r="Y12" s="27" t="s">
        <v>132</v>
      </c>
      <c r="Z12" s="27"/>
      <c r="AA12" s="29" t="s">
        <v>133</v>
      </c>
      <c r="AB12" s="13" t="s">
        <v>41</v>
      </c>
      <c r="AC12" s="13" t="s">
        <v>42</v>
      </c>
      <c r="AD12" s="7" t="n">
        <v>42389</v>
      </c>
    </row>
    <row r="13" customFormat="false" ht="14.95" hidden="false" customHeight="false" outlineLevel="0" collapsed="false">
      <c r="A13" s="8" t="n">
        <v>409</v>
      </c>
      <c r="B13" s="13" t="s">
        <v>134</v>
      </c>
      <c r="C13" s="8" t="s">
        <v>135</v>
      </c>
      <c r="D13" s="41" t="str">
        <f aca="false">HYPERLINK("mailto:secretaria@anglocerquilho.com.br#","secretaria@anglocerquilho.com.br")</f>
        <v>secretaria@anglocerquilho.com.br</v>
      </c>
      <c r="E13" s="11"/>
      <c r="F13" s="8" t="s">
        <v>30</v>
      </c>
      <c r="G13" s="8" t="s">
        <v>31</v>
      </c>
      <c r="H13" s="8" t="s">
        <v>32</v>
      </c>
      <c r="I13" s="12" t="s">
        <v>136</v>
      </c>
      <c r="J13" s="9" t="s">
        <v>130</v>
      </c>
      <c r="K13" s="13" t="n">
        <v>0</v>
      </c>
      <c r="L13" s="14" t="n">
        <v>0</v>
      </c>
      <c r="M13" s="13" t="n">
        <v>1</v>
      </c>
      <c r="N13" s="15" t="n">
        <v>0</v>
      </c>
      <c r="O13" s="14" t="n">
        <v>0</v>
      </c>
      <c r="P13" s="14" t="n">
        <v>1.89</v>
      </c>
      <c r="Q13" s="16" t="n">
        <v>236.25</v>
      </c>
      <c r="R13" s="17" t="n">
        <v>42755</v>
      </c>
      <c r="S13" s="18" t="n">
        <v>42342</v>
      </c>
      <c r="T13" s="13" t="n">
        <v>20</v>
      </c>
      <c r="U13" s="35" t="s">
        <v>59</v>
      </c>
      <c r="V13" s="27" t="s">
        <v>137</v>
      </c>
      <c r="W13" s="27" t="n">
        <v>442</v>
      </c>
      <c r="X13" s="27" t="s">
        <v>138</v>
      </c>
      <c r="Y13" s="27" t="s">
        <v>132</v>
      </c>
      <c r="Z13" s="27" t="s">
        <v>39</v>
      </c>
      <c r="AA13" s="29" t="s">
        <v>133</v>
      </c>
      <c r="AB13" s="13" t="s">
        <v>41</v>
      </c>
      <c r="AC13" s="13" t="s">
        <v>42</v>
      </c>
      <c r="AD13" s="7" t="n">
        <v>42579</v>
      </c>
    </row>
    <row r="14" customFormat="false" ht="14.95" hidden="false" customHeight="false" outlineLevel="0" collapsed="false">
      <c r="A14" s="8" t="n">
        <v>411</v>
      </c>
      <c r="B14" s="13" t="s">
        <v>139</v>
      </c>
      <c r="C14" s="8" t="s">
        <v>140</v>
      </c>
      <c r="D14" s="42" t="str">
        <f aca="false">HYPERLINK("mailto:angloinfantilboituva@fasternet.com.br#","angloinfantilboituva@fasternet.com.br")</f>
        <v>angloinfantilboituva@fasternet.com.br</v>
      </c>
      <c r="E14" s="11"/>
      <c r="F14" s="8" t="s">
        <v>30</v>
      </c>
      <c r="G14" s="8" t="s">
        <v>31</v>
      </c>
      <c r="H14" s="8" t="s">
        <v>32</v>
      </c>
      <c r="I14" s="12" t="s">
        <v>141</v>
      </c>
      <c r="J14" s="9" t="s">
        <v>130</v>
      </c>
      <c r="K14" s="13" t="n">
        <v>0</v>
      </c>
      <c r="L14" s="14" t="n">
        <v>0</v>
      </c>
      <c r="M14" s="13" t="n">
        <v>1</v>
      </c>
      <c r="N14" s="15" t="n">
        <v>0</v>
      </c>
      <c r="O14" s="14" t="n">
        <v>0</v>
      </c>
      <c r="P14" s="14" t="n">
        <v>2.01</v>
      </c>
      <c r="Q14" s="16" t="n">
        <v>150.75</v>
      </c>
      <c r="R14" s="17" t="n">
        <v>42755</v>
      </c>
      <c r="S14" s="18" t="n">
        <v>42348</v>
      </c>
      <c r="T14" s="13" t="n">
        <v>10</v>
      </c>
      <c r="U14" s="35" t="s">
        <v>59</v>
      </c>
      <c r="V14" s="27" t="s">
        <v>142</v>
      </c>
      <c r="W14" s="27" t="n">
        <v>265</v>
      </c>
      <c r="X14" s="27" t="s">
        <v>81</v>
      </c>
      <c r="Y14" s="27" t="s">
        <v>143</v>
      </c>
      <c r="Z14" s="27" t="s">
        <v>39</v>
      </c>
      <c r="AA14" s="29" t="s">
        <v>144</v>
      </c>
      <c r="AB14" s="13" t="s">
        <v>41</v>
      </c>
      <c r="AC14" s="13" t="s">
        <v>42</v>
      </c>
      <c r="AD14" s="7" t="n">
        <v>42347</v>
      </c>
    </row>
    <row r="15" customFormat="false" ht="14.95" hidden="false" customHeight="false" outlineLevel="0" collapsed="false">
      <c r="A15" s="8" t="n">
        <v>535</v>
      </c>
      <c r="B15" s="13" t="s">
        <v>145</v>
      </c>
      <c r="C15" s="8" t="s">
        <v>146</v>
      </c>
      <c r="D15" s="43" t="str">
        <f aca="false">HYPERLINK("mailto:sandra@anglotatui.com.br#","sandra@anglotatui.com.br")</f>
        <v>sandra@anglotatui.com.br</v>
      </c>
      <c r="E15" s="44" t="str">
        <f aca="false">HYPERLINK("mailto:infantil@anglotatui.com.br#","infantil@anglotatui.com.br")</f>
        <v>infantil@anglotatui.com.br</v>
      </c>
      <c r="F15" s="8"/>
      <c r="G15" s="8"/>
      <c r="H15" s="8"/>
      <c r="I15" s="12" t="s">
        <v>147</v>
      </c>
      <c r="J15" s="9" t="s">
        <v>130</v>
      </c>
      <c r="K15" s="13" t="n">
        <v>0</v>
      </c>
      <c r="L15" s="14" t="n">
        <v>0</v>
      </c>
      <c r="M15" s="13" t="n">
        <v>1</v>
      </c>
      <c r="N15" s="15" t="n">
        <v>0</v>
      </c>
      <c r="O15" s="14" t="n">
        <v>0</v>
      </c>
      <c r="P15" s="14" t="n">
        <v>1.89</v>
      </c>
      <c r="Q15" s="16" t="n">
        <v>151.2</v>
      </c>
      <c r="R15" s="17" t="n">
        <v>42755</v>
      </c>
      <c r="S15" s="18" t="n">
        <v>42339</v>
      </c>
      <c r="T15" s="13" t="n">
        <v>20</v>
      </c>
      <c r="U15" s="35" t="s">
        <v>59</v>
      </c>
      <c r="V15" s="27" t="s">
        <v>148</v>
      </c>
      <c r="W15" s="27" t="n">
        <v>173</v>
      </c>
      <c r="X15" s="27" t="s">
        <v>149</v>
      </c>
      <c r="Y15" s="27" t="s">
        <v>150</v>
      </c>
      <c r="Z15" s="27" t="s">
        <v>39</v>
      </c>
      <c r="AA15" s="29" t="s">
        <v>151</v>
      </c>
      <c r="AB15" s="13" t="s">
        <v>41</v>
      </c>
      <c r="AC15" s="13" t="s">
        <v>42</v>
      </c>
      <c r="AD15" s="7" t="n">
        <v>42340</v>
      </c>
    </row>
    <row r="16" customFormat="false" ht="14.2" hidden="false" customHeight="false" outlineLevel="0" collapsed="false">
      <c r="A16" s="8" t="n">
        <v>66</v>
      </c>
      <c r="B16" s="13" t="s">
        <v>152</v>
      </c>
      <c r="C16" s="8" t="s">
        <v>153</v>
      </c>
      <c r="D16" s="10" t="str">
        <f aca="false">HYPERLINK("mailto:fabio@angloitu.com.br#","fabio@angloitu.com.br")</f>
        <v>fabio@angloitu.com.br</v>
      </c>
      <c r="E16" s="11"/>
      <c r="F16" s="8" t="s">
        <v>30</v>
      </c>
      <c r="G16" s="8" t="s">
        <v>31</v>
      </c>
      <c r="H16" s="8" t="s">
        <v>32</v>
      </c>
      <c r="I16" s="8" t="n">
        <v>50366285000157</v>
      </c>
      <c r="J16" s="13" t="s">
        <v>130</v>
      </c>
      <c r="K16" s="13" t="n">
        <v>0</v>
      </c>
      <c r="L16" s="15" t="n">
        <v>0</v>
      </c>
      <c r="M16" s="13" t="n">
        <v>1</v>
      </c>
      <c r="N16" s="15" t="n">
        <v>0</v>
      </c>
      <c r="O16" s="15" t="n">
        <v>0</v>
      </c>
      <c r="P16" s="15" t="n">
        <v>1.97</v>
      </c>
      <c r="Q16" s="16" t="n">
        <v>1587.82</v>
      </c>
      <c r="R16" s="17" t="n">
        <v>42755</v>
      </c>
      <c r="S16" s="17" t="n">
        <v>42066</v>
      </c>
      <c r="T16" s="13" t="n">
        <v>10</v>
      </c>
      <c r="U16" s="35" t="s">
        <v>59</v>
      </c>
      <c r="V16" s="27" t="s">
        <v>154</v>
      </c>
      <c r="W16" s="27" t="n">
        <v>151</v>
      </c>
      <c r="X16" s="27" t="s">
        <v>81</v>
      </c>
      <c r="Y16" s="27" t="s">
        <v>155</v>
      </c>
      <c r="Z16" s="27" t="s">
        <v>39</v>
      </c>
      <c r="AA16" s="29" t="s">
        <v>156</v>
      </c>
      <c r="AB16" s="13" t="s">
        <v>41</v>
      </c>
      <c r="AC16" s="13" t="s">
        <v>42</v>
      </c>
      <c r="AD16" s="7" t="n">
        <v>42094</v>
      </c>
    </row>
    <row r="17" customFormat="false" ht="14.2" hidden="false" customHeight="false" outlineLevel="0" collapsed="false">
      <c r="A17" s="8" t="n">
        <v>307</v>
      </c>
      <c r="B17" s="13" t="s">
        <v>157</v>
      </c>
      <c r="C17" s="8" t="s">
        <v>158</v>
      </c>
      <c r="D17" s="10" t="str">
        <f aca="false">HYPERLINK("mailto:monica.lima@anglosorocaba.com.br#","monica.lima@anglosorocaba.com.br")</f>
        <v>monica.lima@anglosorocaba.com.br</v>
      </c>
      <c r="E17" s="11"/>
      <c r="F17" s="8" t="s">
        <v>30</v>
      </c>
      <c r="G17" s="8" t="s">
        <v>31</v>
      </c>
      <c r="H17" s="8" t="s">
        <v>32</v>
      </c>
      <c r="I17" s="8" t="n">
        <v>6988267000115</v>
      </c>
      <c r="J17" s="8" t="s">
        <v>130</v>
      </c>
      <c r="K17" s="13" t="n">
        <v>0</v>
      </c>
      <c r="L17" s="14" t="n">
        <v>0</v>
      </c>
      <c r="M17" s="13" t="n">
        <v>1</v>
      </c>
      <c r="N17" s="15" t="n">
        <v>0</v>
      </c>
      <c r="O17" s="14" t="n">
        <v>0</v>
      </c>
      <c r="P17" s="14" t="n">
        <v>1.66</v>
      </c>
      <c r="Q17" s="16" t="n">
        <v>1783.5</v>
      </c>
      <c r="R17" s="17" t="n">
        <v>42755</v>
      </c>
      <c r="S17" s="45" t="n">
        <v>42282</v>
      </c>
      <c r="T17" s="13" t="n">
        <v>10</v>
      </c>
      <c r="U17" s="35" t="s">
        <v>59</v>
      </c>
      <c r="V17" s="27" t="s">
        <v>159</v>
      </c>
      <c r="W17" s="27" t="n">
        <v>2277</v>
      </c>
      <c r="X17" s="27" t="s">
        <v>160</v>
      </c>
      <c r="Y17" s="27" t="s">
        <v>161</v>
      </c>
      <c r="Z17" s="27" t="s">
        <v>39</v>
      </c>
      <c r="AA17" s="29" t="s">
        <v>162</v>
      </c>
      <c r="AB17" s="13" t="s">
        <v>41</v>
      </c>
      <c r="AC17" s="13" t="s">
        <v>42</v>
      </c>
      <c r="AD17" s="7" t="n">
        <v>42261</v>
      </c>
    </row>
    <row r="18" customFormat="false" ht="14.95" hidden="false" customHeight="false" outlineLevel="0" collapsed="false">
      <c r="A18" s="8" t="n">
        <v>464</v>
      </c>
      <c r="B18" s="13" t="s">
        <v>163</v>
      </c>
      <c r="C18" s="8" t="s">
        <v>164</v>
      </c>
      <c r="D18" s="43" t="str">
        <f aca="false">HYPERLINK("mailto:ricardo@anglotatui.com.br#","ricardo@anglotatui.com.br")</f>
        <v>ricardo@anglotatui.com.br</v>
      </c>
      <c r="E18" s="44" t="str">
        <f aca="false">HYPERLINK("mailto:debora@anglotatui.com.br#","debora@anglotatui.com.br")</f>
        <v>debora@anglotatui.com.br</v>
      </c>
      <c r="F18" s="8" t="s">
        <v>30</v>
      </c>
      <c r="G18" s="8" t="s">
        <v>31</v>
      </c>
      <c r="H18" s="8" t="s">
        <v>32</v>
      </c>
      <c r="I18" s="12" t="s">
        <v>165</v>
      </c>
      <c r="J18" s="9" t="s">
        <v>130</v>
      </c>
      <c r="K18" s="13" t="n">
        <v>0</v>
      </c>
      <c r="L18" s="14" t="n">
        <v>0</v>
      </c>
      <c r="M18" s="13" t="n">
        <v>1</v>
      </c>
      <c r="N18" s="15" t="n">
        <v>0</v>
      </c>
      <c r="O18" s="14" t="n">
        <v>0</v>
      </c>
      <c r="P18" s="14" t="n">
        <v>1.89</v>
      </c>
      <c r="Q18" s="16" t="n">
        <v>807.03</v>
      </c>
      <c r="R18" s="17" t="n">
        <v>42755</v>
      </c>
      <c r="S18" s="18" t="n">
        <v>42340</v>
      </c>
      <c r="T18" s="13" t="n">
        <v>20</v>
      </c>
      <c r="U18" s="35" t="s">
        <v>59</v>
      </c>
      <c r="V18" s="27" t="s">
        <v>166</v>
      </c>
      <c r="W18" s="27" t="n">
        <v>835</v>
      </c>
      <c r="X18" s="27" t="s">
        <v>81</v>
      </c>
      <c r="Y18" s="27" t="s">
        <v>150</v>
      </c>
      <c r="Z18" s="27" t="s">
        <v>39</v>
      </c>
      <c r="AA18" s="29" t="s">
        <v>167</v>
      </c>
      <c r="AB18" s="13" t="s">
        <v>41</v>
      </c>
      <c r="AC18" s="13" t="s">
        <v>42</v>
      </c>
      <c r="AD18" s="7" t="n">
        <v>42349</v>
      </c>
    </row>
    <row r="19" customFormat="false" ht="14.95" hidden="false" customHeight="false" outlineLevel="0" collapsed="false">
      <c r="A19" s="46"/>
      <c r="B19" s="13" t="s">
        <v>168</v>
      </c>
      <c r="C19" s="8"/>
      <c r="D19" s="37" t="s">
        <v>169</v>
      </c>
      <c r="E19" s="11"/>
      <c r="F19" s="8" t="s">
        <v>30</v>
      </c>
      <c r="G19" s="8" t="s">
        <v>31</v>
      </c>
      <c r="H19" s="8" t="s">
        <v>32</v>
      </c>
      <c r="I19" s="24" t="s">
        <v>170</v>
      </c>
      <c r="J19" s="25" t="s">
        <v>171</v>
      </c>
      <c r="K19" s="13" t="n">
        <v>1000</v>
      </c>
      <c r="L19" s="33" t="n">
        <v>900</v>
      </c>
      <c r="M19" s="13" t="n">
        <v>1</v>
      </c>
      <c r="N19" s="14" t="n">
        <v>0</v>
      </c>
      <c r="O19" s="47" t="n">
        <v>1554</v>
      </c>
      <c r="P19" s="14" t="n">
        <v>0</v>
      </c>
      <c r="Q19" s="48" t="n">
        <v>1554</v>
      </c>
      <c r="R19" s="17" t="n">
        <v>42755</v>
      </c>
      <c r="S19" s="17" t="n">
        <v>42704</v>
      </c>
      <c r="T19" s="13" t="n">
        <v>20</v>
      </c>
      <c r="U19" s="35" t="s">
        <v>59</v>
      </c>
      <c r="V19" s="49" t="s">
        <v>172</v>
      </c>
      <c r="W19" s="27" t="n">
        <v>100</v>
      </c>
      <c r="X19" s="49" t="s">
        <v>173</v>
      </c>
      <c r="Y19" s="27" t="s">
        <v>174</v>
      </c>
      <c r="Z19" s="28" t="s">
        <v>39</v>
      </c>
      <c r="AA19" s="49" t="s">
        <v>175</v>
      </c>
      <c r="AB19" s="27" t="s">
        <v>41</v>
      </c>
      <c r="AC19" s="13" t="s">
        <v>42</v>
      </c>
      <c r="AD19" s="30"/>
    </row>
    <row r="20" customFormat="false" ht="95.95" hidden="false" customHeight="false" outlineLevel="0" collapsed="false">
      <c r="A20" s="8" t="n">
        <v>466</v>
      </c>
      <c r="B20" s="13" t="s">
        <v>176</v>
      </c>
      <c r="C20" s="8" t="s">
        <v>177</v>
      </c>
      <c r="D20" s="43" t="str">
        <f aca="false">HYPERLINK("mailto:escolajearf@hotmail.com#","escolajearf@hotmail.com")</f>
        <v>escolajearf@hotmail.com</v>
      </c>
      <c r="E20" s="11"/>
      <c r="F20" s="8" t="s">
        <v>30</v>
      </c>
      <c r="G20" s="8" t="s">
        <v>31</v>
      </c>
      <c r="H20" s="8" t="s">
        <v>32</v>
      </c>
      <c r="I20" s="31" t="s">
        <v>178</v>
      </c>
      <c r="J20" s="32" t="s">
        <v>179</v>
      </c>
      <c r="K20" s="13" t="n">
        <v>0</v>
      </c>
      <c r="L20" s="14" t="n">
        <v>0</v>
      </c>
      <c r="M20" s="13" t="n">
        <v>1</v>
      </c>
      <c r="N20" s="15" t="n">
        <v>0</v>
      </c>
      <c r="O20" s="33" t="s">
        <v>180</v>
      </c>
      <c r="P20" s="33" t="n">
        <v>0</v>
      </c>
      <c r="Q20" s="16" t="n">
        <v>700</v>
      </c>
      <c r="R20" s="17" t="n">
        <v>42755</v>
      </c>
      <c r="S20" s="34" t="n">
        <v>42349</v>
      </c>
      <c r="T20" s="13" t="n">
        <v>20</v>
      </c>
      <c r="U20" s="35" t="s">
        <v>59</v>
      </c>
      <c r="V20" s="27" t="s">
        <v>181</v>
      </c>
      <c r="W20" s="27" t="n">
        <v>55</v>
      </c>
      <c r="X20" s="27" t="s">
        <v>182</v>
      </c>
      <c r="Y20" s="27" t="s">
        <v>183</v>
      </c>
      <c r="Z20" s="27" t="s">
        <v>184</v>
      </c>
      <c r="AA20" s="29" t="s">
        <v>185</v>
      </c>
      <c r="AB20" s="13" t="s">
        <v>41</v>
      </c>
      <c r="AC20" s="13" t="s">
        <v>42</v>
      </c>
      <c r="AD20" s="7" t="n">
        <v>42349</v>
      </c>
    </row>
    <row r="21" customFormat="false" ht="14.95" hidden="false" customHeight="false" outlineLevel="0" collapsed="false">
      <c r="A21" s="8"/>
      <c r="B21" s="50" t="s">
        <v>186</v>
      </c>
      <c r="C21" s="8"/>
      <c r="D21" s="51" t="s">
        <v>187</v>
      </c>
      <c r="E21" s="11"/>
      <c r="F21" s="8" t="s">
        <v>30</v>
      </c>
      <c r="G21" s="8" t="s">
        <v>31</v>
      </c>
      <c r="H21" s="8" t="s">
        <v>32</v>
      </c>
      <c r="I21" s="52" t="s">
        <v>188</v>
      </c>
      <c r="J21" s="25" t="s">
        <v>189</v>
      </c>
      <c r="K21" s="13" t="n">
        <v>2600</v>
      </c>
      <c r="L21" s="15" t="n">
        <v>0</v>
      </c>
      <c r="M21" s="13" t="n">
        <v>1</v>
      </c>
      <c r="N21" s="14" t="n">
        <v>0</v>
      </c>
      <c r="O21" s="53" t="n">
        <v>2350</v>
      </c>
      <c r="P21" s="14" t="n">
        <v>0</v>
      </c>
      <c r="Q21" s="48" t="n">
        <v>0</v>
      </c>
      <c r="R21" s="17" t="n">
        <v>42755</v>
      </c>
      <c r="S21" s="17" t="n">
        <v>42711</v>
      </c>
      <c r="T21" s="13" t="n">
        <v>20</v>
      </c>
      <c r="U21" s="13" t="s">
        <v>190</v>
      </c>
      <c r="V21" s="49" t="s">
        <v>191</v>
      </c>
      <c r="W21" s="27" t="n">
        <v>779</v>
      </c>
      <c r="X21" s="49" t="s">
        <v>192</v>
      </c>
      <c r="Y21" s="49" t="s">
        <v>193</v>
      </c>
      <c r="Z21" s="27" t="s">
        <v>194</v>
      </c>
      <c r="AA21" s="49" t="s">
        <v>195</v>
      </c>
      <c r="AB21" s="27" t="s">
        <v>41</v>
      </c>
      <c r="AC21" s="13" t="s">
        <v>42</v>
      </c>
      <c r="AD21" s="30"/>
    </row>
    <row r="22" customFormat="false" ht="14.95" hidden="false" customHeight="false" outlineLevel="0" collapsed="false">
      <c r="A22" s="46"/>
      <c r="B22" s="13" t="s">
        <v>196</v>
      </c>
      <c r="C22" s="8"/>
      <c r="D22" s="37" t="s">
        <v>197</v>
      </c>
      <c r="E22" s="11"/>
      <c r="F22" s="8" t="s">
        <v>30</v>
      </c>
      <c r="G22" s="8" t="s">
        <v>31</v>
      </c>
      <c r="H22" s="8" t="s">
        <v>32</v>
      </c>
      <c r="I22" s="24" t="s">
        <v>198</v>
      </c>
      <c r="J22" s="25" t="s">
        <v>199</v>
      </c>
      <c r="K22" s="13" t="n">
        <v>100</v>
      </c>
      <c r="L22" s="33" t="n">
        <v>900</v>
      </c>
      <c r="M22" s="13" t="n">
        <v>1</v>
      </c>
      <c r="N22" s="14" t="n">
        <v>0</v>
      </c>
      <c r="O22" s="15" t="n">
        <v>250</v>
      </c>
      <c r="P22" s="14" t="n">
        <v>0</v>
      </c>
      <c r="Q22" s="48" t="n">
        <v>0</v>
      </c>
      <c r="R22" s="17" t="n">
        <v>42755</v>
      </c>
      <c r="S22" s="17" t="n">
        <v>42695</v>
      </c>
      <c r="T22" s="13" t="n">
        <v>20</v>
      </c>
      <c r="U22" s="13" t="s">
        <v>200</v>
      </c>
      <c r="V22" s="49" t="s">
        <v>201</v>
      </c>
      <c r="W22" s="27" t="s">
        <v>202</v>
      </c>
      <c r="X22" s="49" t="s">
        <v>203</v>
      </c>
      <c r="Y22" s="28" t="s">
        <v>38</v>
      </c>
      <c r="Z22" s="28" t="s">
        <v>39</v>
      </c>
      <c r="AA22" s="49" t="s">
        <v>204</v>
      </c>
      <c r="AB22" s="27" t="s">
        <v>41</v>
      </c>
      <c r="AC22" s="11" t="s">
        <v>205</v>
      </c>
      <c r="AD22" s="54"/>
    </row>
    <row r="23" customFormat="false" ht="14.9" hidden="false" customHeight="false" outlineLevel="0" collapsed="false">
      <c r="A23" s="8" t="n">
        <v>933</v>
      </c>
      <c r="B23" s="25" t="s">
        <v>206</v>
      </c>
      <c r="C23" s="8" t="s">
        <v>207</v>
      </c>
      <c r="D23" s="36" t="s">
        <v>208</v>
      </c>
      <c r="E23" s="11"/>
      <c r="F23" s="8" t="s">
        <v>30</v>
      </c>
      <c r="G23" s="8" t="s">
        <v>31</v>
      </c>
      <c r="H23" s="8" t="s">
        <v>32</v>
      </c>
      <c r="I23" s="24" t="n">
        <v>22025646000166</v>
      </c>
      <c r="J23" s="25" t="s">
        <v>199</v>
      </c>
      <c r="K23" s="13" t="n">
        <v>100</v>
      </c>
      <c r="L23" s="14" t="n">
        <v>0</v>
      </c>
      <c r="M23" s="13" t="n">
        <v>1</v>
      </c>
      <c r="N23" s="15" t="n">
        <v>0</v>
      </c>
      <c r="O23" s="14" t="n">
        <v>195</v>
      </c>
      <c r="P23" s="14" t="n">
        <v>0</v>
      </c>
      <c r="Q23" s="16" t="n">
        <v>195</v>
      </c>
      <c r="R23" s="17" t="n">
        <v>42755</v>
      </c>
      <c r="S23" s="18" t="n">
        <v>42549</v>
      </c>
      <c r="T23" s="13" t="n">
        <v>20</v>
      </c>
      <c r="U23" s="35" t="s">
        <v>59</v>
      </c>
      <c r="V23" s="27" t="s">
        <v>209</v>
      </c>
      <c r="W23" s="27" t="s">
        <v>210</v>
      </c>
      <c r="X23" s="27" t="s">
        <v>211</v>
      </c>
      <c r="Y23" s="27" t="s">
        <v>212</v>
      </c>
      <c r="Z23" s="27" t="s">
        <v>213</v>
      </c>
      <c r="AA23" s="29" t="s">
        <v>214</v>
      </c>
      <c r="AB23" s="13" t="s">
        <v>41</v>
      </c>
      <c r="AC23" s="13" t="s">
        <v>42</v>
      </c>
      <c r="AD23" s="7" t="n">
        <v>42536</v>
      </c>
    </row>
    <row r="24" customFormat="false" ht="14.95" hidden="false" customHeight="false" outlineLevel="0" collapsed="false">
      <c r="A24" s="8"/>
      <c r="B24" s="55" t="s">
        <v>215</v>
      </c>
      <c r="C24" s="8"/>
      <c r="D24" s="36" t="s">
        <v>216</v>
      </c>
      <c r="E24" s="11"/>
      <c r="F24" s="8" t="s">
        <v>30</v>
      </c>
      <c r="G24" s="8" t="s">
        <v>31</v>
      </c>
      <c r="H24" s="8" t="s">
        <v>32</v>
      </c>
      <c r="I24" s="24" t="s">
        <v>217</v>
      </c>
      <c r="J24" s="25" t="s">
        <v>199</v>
      </c>
      <c r="K24" s="13" t="n">
        <v>100</v>
      </c>
      <c r="L24" s="14" t="n">
        <v>200</v>
      </c>
      <c r="M24" s="25" t="n">
        <v>1</v>
      </c>
      <c r="N24" s="14" t="n">
        <v>0</v>
      </c>
      <c r="O24" s="14" t="n">
        <v>200</v>
      </c>
      <c r="P24" s="14" t="n">
        <v>0</v>
      </c>
      <c r="Q24" s="16" t="n">
        <v>0</v>
      </c>
      <c r="R24" s="17" t="n">
        <v>42755</v>
      </c>
      <c r="S24" s="18" t="n">
        <v>42682</v>
      </c>
      <c r="T24" s="13" t="n">
        <v>20</v>
      </c>
      <c r="U24" s="56" t="s">
        <v>218</v>
      </c>
      <c r="V24" s="28" t="s">
        <v>219</v>
      </c>
      <c r="W24" s="28" t="s">
        <v>220</v>
      </c>
      <c r="X24" s="28" t="s">
        <v>72</v>
      </c>
      <c r="Y24" s="28" t="s">
        <v>38</v>
      </c>
      <c r="Z24" s="28" t="s">
        <v>39</v>
      </c>
      <c r="AA24" s="29" t="s">
        <v>221</v>
      </c>
      <c r="AB24" s="13" t="s">
        <v>41</v>
      </c>
      <c r="AC24" s="13" t="s">
        <v>205</v>
      </c>
      <c r="AD24" s="30"/>
    </row>
    <row r="25" customFormat="false" ht="14.9" hidden="false" customHeight="false" outlineLevel="0" collapsed="false">
      <c r="A25" s="8" t="n">
        <v>1200</v>
      </c>
      <c r="B25" s="25" t="s">
        <v>222</v>
      </c>
      <c r="C25" s="8" t="s">
        <v>223</v>
      </c>
      <c r="D25" s="36" t="s">
        <v>224</v>
      </c>
      <c r="E25" s="11"/>
      <c r="F25" s="8" t="s">
        <v>30</v>
      </c>
      <c r="G25" s="8" t="s">
        <v>31</v>
      </c>
      <c r="H25" s="8" t="s">
        <v>32</v>
      </c>
      <c r="I25" s="24" t="n">
        <v>53639274000191</v>
      </c>
      <c r="J25" s="25" t="s">
        <v>199</v>
      </c>
      <c r="K25" s="13" t="n">
        <v>100</v>
      </c>
      <c r="L25" s="14" t="n">
        <v>0</v>
      </c>
      <c r="M25" s="13" t="n">
        <v>1</v>
      </c>
      <c r="N25" s="15" t="n">
        <v>0</v>
      </c>
      <c r="O25" s="14" t="n">
        <v>250</v>
      </c>
      <c r="P25" s="14" t="n">
        <v>0</v>
      </c>
      <c r="Q25" s="16" t="n">
        <v>250</v>
      </c>
      <c r="R25" s="17" t="n">
        <v>42755</v>
      </c>
      <c r="S25" s="18" t="n">
        <v>42569</v>
      </c>
      <c r="T25" s="13" t="n">
        <v>20</v>
      </c>
      <c r="U25" s="35" t="s">
        <v>59</v>
      </c>
      <c r="V25" s="27" t="s">
        <v>225</v>
      </c>
      <c r="W25" s="27" t="n">
        <v>136</v>
      </c>
      <c r="X25" s="27" t="s">
        <v>226</v>
      </c>
      <c r="Y25" s="27" t="s">
        <v>38</v>
      </c>
      <c r="Z25" s="27" t="s">
        <v>39</v>
      </c>
      <c r="AA25" s="29" t="s">
        <v>227</v>
      </c>
      <c r="AB25" s="13" t="s">
        <v>41</v>
      </c>
      <c r="AC25" s="13" t="s">
        <v>228</v>
      </c>
      <c r="AD25" s="7" t="n">
        <v>42601</v>
      </c>
    </row>
    <row r="26" customFormat="false" ht="14.9" hidden="false" customHeight="false" outlineLevel="0" collapsed="false">
      <c r="A26" s="8" t="n">
        <v>1065</v>
      </c>
      <c r="B26" s="25" t="s">
        <v>229</v>
      </c>
      <c r="C26" s="8" t="s">
        <v>230</v>
      </c>
      <c r="D26" s="36" t="s">
        <v>231</v>
      </c>
      <c r="E26" s="11"/>
      <c r="F26" s="8" t="s">
        <v>30</v>
      </c>
      <c r="G26" s="8" t="s">
        <v>31</v>
      </c>
      <c r="H26" s="8" t="s">
        <v>32</v>
      </c>
      <c r="I26" s="24" t="s">
        <v>232</v>
      </c>
      <c r="J26" s="25" t="s">
        <v>233</v>
      </c>
      <c r="K26" s="13" t="n">
        <v>263</v>
      </c>
      <c r="L26" s="14" t="n">
        <v>0</v>
      </c>
      <c r="M26" s="13" t="n">
        <v>1</v>
      </c>
      <c r="N26" s="15" t="n">
        <v>0</v>
      </c>
      <c r="O26" s="14" t="n">
        <v>395</v>
      </c>
      <c r="P26" s="14" t="n">
        <v>0</v>
      </c>
      <c r="Q26" s="16" t="n">
        <v>395</v>
      </c>
      <c r="R26" s="17" t="n">
        <v>42755</v>
      </c>
      <c r="S26" s="18" t="n">
        <v>42545</v>
      </c>
      <c r="T26" s="13" t="n">
        <v>20</v>
      </c>
      <c r="U26" s="35" t="s">
        <v>59</v>
      </c>
      <c r="V26" s="27" t="s">
        <v>234</v>
      </c>
      <c r="W26" s="27" t="n">
        <v>123</v>
      </c>
      <c r="X26" s="27" t="s">
        <v>235</v>
      </c>
      <c r="Y26" s="27" t="s">
        <v>38</v>
      </c>
      <c r="Z26" s="27" t="s">
        <v>39</v>
      </c>
      <c r="AA26" s="29" t="s">
        <v>236</v>
      </c>
      <c r="AB26" s="13" t="s">
        <v>41</v>
      </c>
      <c r="AC26" s="13" t="s">
        <v>228</v>
      </c>
      <c r="AD26" s="7" t="n">
        <v>42536</v>
      </c>
    </row>
    <row r="27" customFormat="false" ht="14.9" hidden="false" customHeight="false" outlineLevel="0" collapsed="false">
      <c r="A27" s="8" t="n">
        <v>1272</v>
      </c>
      <c r="B27" s="25" t="s">
        <v>237</v>
      </c>
      <c r="C27" s="8" t="s">
        <v>238</v>
      </c>
      <c r="D27" s="36" t="s">
        <v>239</v>
      </c>
      <c r="E27" s="11"/>
      <c r="F27" s="8" t="s">
        <v>30</v>
      </c>
      <c r="G27" s="8" t="s">
        <v>31</v>
      </c>
      <c r="H27" s="8" t="s">
        <v>32</v>
      </c>
      <c r="I27" s="24" t="s">
        <v>240</v>
      </c>
      <c r="J27" s="25" t="s">
        <v>199</v>
      </c>
      <c r="K27" s="13" t="n">
        <v>100</v>
      </c>
      <c r="L27" s="14" t="n">
        <v>0</v>
      </c>
      <c r="M27" s="25" t="n">
        <v>1</v>
      </c>
      <c r="N27" s="14" t="n">
        <v>0</v>
      </c>
      <c r="O27" s="14" t="n">
        <v>165</v>
      </c>
      <c r="P27" s="14" t="n">
        <v>0</v>
      </c>
      <c r="Q27" s="16" t="n">
        <v>165</v>
      </c>
      <c r="R27" s="17" t="n">
        <v>42755</v>
      </c>
      <c r="S27" s="18" t="n">
        <v>42653</v>
      </c>
      <c r="T27" s="13" t="n">
        <v>20</v>
      </c>
      <c r="U27" s="35" t="s">
        <v>59</v>
      </c>
      <c r="V27" s="27" t="s">
        <v>241</v>
      </c>
      <c r="W27" s="27" t="n">
        <v>1709</v>
      </c>
      <c r="X27" s="27" t="s">
        <v>242</v>
      </c>
      <c r="Y27" s="27" t="s">
        <v>38</v>
      </c>
      <c r="Z27" s="27" t="s">
        <v>39</v>
      </c>
      <c r="AA27" s="29" t="s">
        <v>243</v>
      </c>
      <c r="AB27" s="13" t="s">
        <v>41</v>
      </c>
      <c r="AC27" s="13" t="s">
        <v>228</v>
      </c>
      <c r="AD27" s="30"/>
    </row>
    <row r="28" customFormat="false" ht="14.95" hidden="false" customHeight="false" outlineLevel="0" collapsed="false">
      <c r="A28" s="46"/>
      <c r="B28" s="13" t="s">
        <v>244</v>
      </c>
      <c r="C28" s="8"/>
      <c r="D28" s="37" t="s">
        <v>245</v>
      </c>
      <c r="E28" s="11"/>
      <c r="F28" s="8" t="s">
        <v>30</v>
      </c>
      <c r="G28" s="8" t="s">
        <v>31</v>
      </c>
      <c r="H28" s="8" t="s">
        <v>32</v>
      </c>
      <c r="I28" s="24" t="s">
        <v>246</v>
      </c>
      <c r="J28" s="25" t="s">
        <v>199</v>
      </c>
      <c r="K28" s="13" t="n">
        <v>100</v>
      </c>
      <c r="L28" s="15" t="n">
        <v>400</v>
      </c>
      <c r="M28" s="13" t="n">
        <v>1</v>
      </c>
      <c r="N28" s="14" t="n">
        <v>0</v>
      </c>
      <c r="O28" s="15" t="n">
        <v>165</v>
      </c>
      <c r="P28" s="14" t="n">
        <v>0</v>
      </c>
      <c r="Q28" s="48" t="n">
        <v>0</v>
      </c>
      <c r="R28" s="17" t="n">
        <v>42755</v>
      </c>
      <c r="S28" s="17" t="n">
        <v>42703</v>
      </c>
      <c r="T28" s="13" t="n">
        <v>20</v>
      </c>
      <c r="U28" s="35" t="s">
        <v>59</v>
      </c>
      <c r="V28" s="49" t="s">
        <v>247</v>
      </c>
      <c r="W28" s="27" t="n">
        <v>31</v>
      </c>
      <c r="X28" s="49" t="s">
        <v>248</v>
      </c>
      <c r="Y28" s="49" t="s">
        <v>249</v>
      </c>
      <c r="Z28" s="27" t="s">
        <v>184</v>
      </c>
      <c r="AA28" s="49" t="s">
        <v>250</v>
      </c>
      <c r="AB28" s="27" t="s">
        <v>41</v>
      </c>
      <c r="AC28" s="13" t="s">
        <v>228</v>
      </c>
      <c r="AD28" s="30"/>
    </row>
    <row r="29" customFormat="false" ht="14.9" hidden="false" customHeight="false" outlineLevel="0" collapsed="false">
      <c r="A29" s="8"/>
      <c r="B29" s="25" t="s">
        <v>251</v>
      </c>
      <c r="C29" s="8"/>
      <c r="D29" s="36" t="s">
        <v>252</v>
      </c>
      <c r="E29" s="57" t="s">
        <v>253</v>
      </c>
      <c r="F29" s="8" t="s">
        <v>30</v>
      </c>
      <c r="G29" s="8" t="s">
        <v>31</v>
      </c>
      <c r="H29" s="8" t="s">
        <v>32</v>
      </c>
      <c r="I29" s="58" t="n">
        <v>66066218000157</v>
      </c>
      <c r="J29" s="25" t="s">
        <v>78</v>
      </c>
      <c r="K29" s="13" t="n">
        <v>250</v>
      </c>
      <c r="L29" s="14" t="n">
        <v>0</v>
      </c>
      <c r="M29" s="13" t="n">
        <v>1</v>
      </c>
      <c r="N29" s="15" t="n">
        <v>0</v>
      </c>
      <c r="O29" s="14" t="n">
        <v>395</v>
      </c>
      <c r="P29" s="14" t="n">
        <v>0</v>
      </c>
      <c r="Q29" s="16" t="n">
        <v>395</v>
      </c>
      <c r="R29" s="17" t="n">
        <v>42755</v>
      </c>
      <c r="S29" s="18" t="n">
        <v>42536</v>
      </c>
      <c r="T29" s="13" t="n">
        <v>20</v>
      </c>
      <c r="U29" s="19" t="n">
        <v>42720</v>
      </c>
      <c r="V29" s="20" t="s">
        <v>254</v>
      </c>
      <c r="W29" s="20" t="s">
        <v>255</v>
      </c>
      <c r="X29" s="20" t="s">
        <v>256</v>
      </c>
      <c r="Y29" s="20" t="s">
        <v>38</v>
      </c>
      <c r="Z29" s="20" t="s">
        <v>39</v>
      </c>
      <c r="AA29" s="21" t="s">
        <v>257</v>
      </c>
      <c r="AB29" s="13" t="s">
        <v>41</v>
      </c>
      <c r="AC29" s="13" t="s">
        <v>42</v>
      </c>
      <c r="AD29" s="7" t="n">
        <v>42545</v>
      </c>
    </row>
    <row r="30" customFormat="false" ht="14.9" hidden="false" customHeight="false" outlineLevel="0" collapsed="false">
      <c r="A30" s="8" t="n">
        <v>1271</v>
      </c>
      <c r="B30" s="25" t="s">
        <v>258</v>
      </c>
      <c r="C30" s="8" t="s">
        <v>259</v>
      </c>
      <c r="D30" s="36" t="s">
        <v>260</v>
      </c>
      <c r="E30" s="11"/>
      <c r="F30" s="8" t="s">
        <v>30</v>
      </c>
      <c r="G30" s="8" t="s">
        <v>31</v>
      </c>
      <c r="H30" s="8" t="s">
        <v>32</v>
      </c>
      <c r="I30" s="24" t="s">
        <v>261</v>
      </c>
      <c r="J30" s="25" t="s">
        <v>199</v>
      </c>
      <c r="K30" s="13" t="n">
        <v>100</v>
      </c>
      <c r="L30" s="14" t="n">
        <v>900</v>
      </c>
      <c r="M30" s="25" t="n">
        <v>1</v>
      </c>
      <c r="N30" s="14" t="n">
        <v>0</v>
      </c>
      <c r="O30" s="14" t="n">
        <v>250</v>
      </c>
      <c r="P30" s="14" t="n">
        <v>2</v>
      </c>
      <c r="Q30" s="16" t="n">
        <v>0</v>
      </c>
      <c r="R30" s="17" t="n">
        <v>42755</v>
      </c>
      <c r="S30" s="18" t="n">
        <v>42628</v>
      </c>
      <c r="T30" s="13" t="n">
        <v>20</v>
      </c>
      <c r="U30" s="26" t="n">
        <v>42752</v>
      </c>
      <c r="V30" s="28" t="s">
        <v>262</v>
      </c>
      <c r="W30" s="28" t="s">
        <v>263</v>
      </c>
      <c r="X30" s="28" t="s">
        <v>264</v>
      </c>
      <c r="Y30" s="28" t="s">
        <v>38</v>
      </c>
      <c r="Z30" s="28" t="s">
        <v>39</v>
      </c>
      <c r="AA30" s="29" t="s">
        <v>265</v>
      </c>
      <c r="AB30" s="13" t="s">
        <v>41</v>
      </c>
      <c r="AC30" s="13" t="s">
        <v>74</v>
      </c>
      <c r="AD30" s="7" t="n">
        <v>42627</v>
      </c>
    </row>
    <row r="31" customFormat="false" ht="14.9" hidden="false" customHeight="false" outlineLevel="0" collapsed="false">
      <c r="A31" s="8" t="n">
        <v>1097</v>
      </c>
      <c r="B31" s="25" t="s">
        <v>266</v>
      </c>
      <c r="C31" s="8" t="s">
        <v>267</v>
      </c>
      <c r="D31" s="36" t="s">
        <v>268</v>
      </c>
      <c r="E31" s="11"/>
      <c r="F31" s="8" t="s">
        <v>30</v>
      </c>
      <c r="G31" s="8" t="s">
        <v>31</v>
      </c>
      <c r="H31" s="8" t="s">
        <v>32</v>
      </c>
      <c r="I31" s="58" t="s">
        <v>269</v>
      </c>
      <c r="J31" s="56" t="s">
        <v>199</v>
      </c>
      <c r="K31" s="13" t="n">
        <v>100</v>
      </c>
      <c r="L31" s="33" t="n">
        <v>0</v>
      </c>
      <c r="M31" s="13" t="n">
        <v>1</v>
      </c>
      <c r="N31" s="15" t="n">
        <v>0</v>
      </c>
      <c r="O31" s="33" t="n">
        <v>195</v>
      </c>
      <c r="P31" s="33" t="n">
        <v>0</v>
      </c>
      <c r="Q31" s="16" t="n">
        <v>195</v>
      </c>
      <c r="R31" s="17" t="n">
        <v>42755</v>
      </c>
      <c r="S31" s="34" t="n">
        <v>42528</v>
      </c>
      <c r="T31" s="13" t="n">
        <v>20</v>
      </c>
      <c r="U31" s="35" t="s">
        <v>59</v>
      </c>
      <c r="V31" s="27" t="s">
        <v>270</v>
      </c>
      <c r="W31" s="27" t="n">
        <v>696</v>
      </c>
      <c r="X31" s="27" t="s">
        <v>271</v>
      </c>
      <c r="Y31" s="27" t="s">
        <v>38</v>
      </c>
      <c r="Z31" s="27" t="s">
        <v>39</v>
      </c>
      <c r="AA31" s="29" t="s">
        <v>272</v>
      </c>
      <c r="AB31" s="13" t="s">
        <v>41</v>
      </c>
      <c r="AC31" s="13" t="s">
        <v>228</v>
      </c>
      <c r="AD31" s="7" t="n">
        <v>42536</v>
      </c>
    </row>
    <row r="32" customFormat="false" ht="14.95" hidden="false" customHeight="false" outlineLevel="0" collapsed="false">
      <c r="A32" s="8"/>
      <c r="B32" s="25" t="s">
        <v>273</v>
      </c>
      <c r="C32" s="8"/>
      <c r="D32" s="36" t="s">
        <v>274</v>
      </c>
      <c r="E32" s="11"/>
      <c r="F32" s="8" t="s">
        <v>30</v>
      </c>
      <c r="G32" s="8" t="s">
        <v>31</v>
      </c>
      <c r="H32" s="8" t="s">
        <v>32</v>
      </c>
      <c r="I32" s="24" t="s">
        <v>275</v>
      </c>
      <c r="J32" s="25" t="s">
        <v>47</v>
      </c>
      <c r="K32" s="13" t="n">
        <v>200</v>
      </c>
      <c r="L32" s="14" t="n">
        <v>400</v>
      </c>
      <c r="M32" s="25" t="n">
        <v>1</v>
      </c>
      <c r="N32" s="14" t="n">
        <v>0</v>
      </c>
      <c r="O32" s="14" t="n">
        <v>240</v>
      </c>
      <c r="P32" s="14" t="n">
        <v>0</v>
      </c>
      <c r="Q32" s="16" t="n">
        <v>0</v>
      </c>
      <c r="R32" s="17" t="n">
        <v>42755</v>
      </c>
      <c r="S32" s="18" t="n">
        <v>42636</v>
      </c>
      <c r="T32" s="13" t="n">
        <v>20</v>
      </c>
      <c r="U32" s="26" t="n">
        <v>42752</v>
      </c>
      <c r="V32" s="28" t="s">
        <v>276</v>
      </c>
      <c r="W32" s="28" t="s">
        <v>277</v>
      </c>
      <c r="X32" s="28" t="s">
        <v>278</v>
      </c>
      <c r="Y32" s="28" t="s">
        <v>279</v>
      </c>
      <c r="Z32" s="28" t="s">
        <v>83</v>
      </c>
      <c r="AA32" s="29" t="s">
        <v>280</v>
      </c>
      <c r="AB32" s="13" t="s">
        <v>41</v>
      </c>
      <c r="AC32" s="13" t="s">
        <v>281</v>
      </c>
      <c r="AD32" s="30"/>
    </row>
    <row r="33" customFormat="false" ht="14.95" hidden="false" customHeight="false" outlineLevel="0" collapsed="false">
      <c r="A33" s="8" t="n">
        <v>1260</v>
      </c>
      <c r="B33" s="25" t="s">
        <v>282</v>
      </c>
      <c r="C33" s="8" t="s">
        <v>283</v>
      </c>
      <c r="D33" s="36" t="s">
        <v>284</v>
      </c>
      <c r="E33" s="11"/>
      <c r="F33" s="8" t="s">
        <v>30</v>
      </c>
      <c r="G33" s="8" t="s">
        <v>31</v>
      </c>
      <c r="H33" s="8" t="s">
        <v>32</v>
      </c>
      <c r="I33" s="24" t="n">
        <v>58402033000148</v>
      </c>
      <c r="J33" s="25" t="s">
        <v>171</v>
      </c>
      <c r="K33" s="13" t="n">
        <v>1000</v>
      </c>
      <c r="L33" s="14" t="n">
        <v>900</v>
      </c>
      <c r="M33" s="25" t="n">
        <v>1</v>
      </c>
      <c r="N33" s="14" t="n">
        <v>0</v>
      </c>
      <c r="O33" s="14" t="n">
        <v>1250</v>
      </c>
      <c r="P33" s="14" t="n">
        <v>0</v>
      </c>
      <c r="Q33" s="16" t="n">
        <v>0</v>
      </c>
      <c r="R33" s="17" t="n">
        <v>42755</v>
      </c>
      <c r="S33" s="18" t="n">
        <v>42628</v>
      </c>
      <c r="T33" s="13" t="n">
        <v>20</v>
      </c>
      <c r="U33" s="26" t="n">
        <v>42752</v>
      </c>
      <c r="V33" s="28" t="s">
        <v>285</v>
      </c>
      <c r="W33" s="28" t="s">
        <v>286</v>
      </c>
      <c r="X33" s="28" t="s">
        <v>287</v>
      </c>
      <c r="Y33" s="28" t="s">
        <v>38</v>
      </c>
      <c r="Z33" s="28" t="s">
        <v>39</v>
      </c>
      <c r="AA33" s="59" t="s">
        <v>288</v>
      </c>
      <c r="AB33" s="13" t="s">
        <v>41</v>
      </c>
      <c r="AC33" s="13" t="s">
        <v>74</v>
      </c>
      <c r="AD33" s="7" t="n">
        <v>42660</v>
      </c>
    </row>
    <row r="34" customFormat="false" ht="14.9" hidden="false" customHeight="false" outlineLevel="0" collapsed="false">
      <c r="A34" s="8" t="n">
        <v>1099</v>
      </c>
      <c r="B34" s="25" t="s">
        <v>289</v>
      </c>
      <c r="C34" s="8" t="s">
        <v>290</v>
      </c>
      <c r="D34" s="36" t="s">
        <v>291</v>
      </c>
      <c r="E34" s="11"/>
      <c r="F34" s="8" t="s">
        <v>30</v>
      </c>
      <c r="G34" s="8" t="s">
        <v>31</v>
      </c>
      <c r="H34" s="8" t="s">
        <v>32</v>
      </c>
      <c r="I34" s="24" t="n">
        <v>12493505000114</v>
      </c>
      <c r="J34" s="25" t="s">
        <v>78</v>
      </c>
      <c r="K34" s="13" t="n">
        <v>250</v>
      </c>
      <c r="L34" s="14" t="n">
        <v>0</v>
      </c>
      <c r="M34" s="13" t="n">
        <v>1</v>
      </c>
      <c r="N34" s="15" t="n">
        <v>0</v>
      </c>
      <c r="O34" s="14" t="n">
        <v>395</v>
      </c>
      <c r="P34" s="14" t="n">
        <v>0</v>
      </c>
      <c r="Q34" s="16" t="n">
        <v>395</v>
      </c>
      <c r="R34" s="17" t="n">
        <v>42755</v>
      </c>
      <c r="S34" s="18" t="n">
        <v>42536</v>
      </c>
      <c r="T34" s="13" t="n">
        <v>20</v>
      </c>
      <c r="U34" s="19" t="n">
        <v>42720</v>
      </c>
      <c r="V34" s="20" t="s">
        <v>292</v>
      </c>
      <c r="W34" s="20" t="s">
        <v>293</v>
      </c>
      <c r="X34" s="20" t="s">
        <v>294</v>
      </c>
      <c r="Y34" s="20" t="s">
        <v>38</v>
      </c>
      <c r="Z34" s="20" t="s">
        <v>39</v>
      </c>
      <c r="AA34" s="21" t="s">
        <v>295</v>
      </c>
      <c r="AB34" s="13" t="s">
        <v>41</v>
      </c>
      <c r="AC34" s="13" t="s">
        <v>42</v>
      </c>
      <c r="AD34" s="7" t="n">
        <v>42536</v>
      </c>
    </row>
    <row r="35" customFormat="false" ht="14.9" hidden="false" customHeight="false" outlineLevel="0" collapsed="false">
      <c r="A35" s="8" t="n">
        <v>586</v>
      </c>
      <c r="B35" s="9" t="s">
        <v>296</v>
      </c>
      <c r="C35" s="8" t="s">
        <v>297</v>
      </c>
      <c r="D35" s="10" t="s">
        <v>298</v>
      </c>
      <c r="E35" s="11"/>
      <c r="F35" s="8" t="s">
        <v>30</v>
      </c>
      <c r="G35" s="8" t="s">
        <v>31</v>
      </c>
      <c r="H35" s="8" t="s">
        <v>32</v>
      </c>
      <c r="I35" s="12" t="s">
        <v>299</v>
      </c>
      <c r="J35" s="9" t="s">
        <v>34</v>
      </c>
      <c r="K35" s="13" t="n">
        <v>500</v>
      </c>
      <c r="L35" s="14" t="n">
        <v>0</v>
      </c>
      <c r="M35" s="13" t="n">
        <v>1</v>
      </c>
      <c r="N35" s="15" t="n">
        <v>0</v>
      </c>
      <c r="O35" s="14" t="n">
        <v>875</v>
      </c>
      <c r="P35" s="14" t="n">
        <v>0</v>
      </c>
      <c r="Q35" s="16" t="n">
        <v>875</v>
      </c>
      <c r="R35" s="17" t="n">
        <v>42755</v>
      </c>
      <c r="S35" s="18" t="n">
        <v>42492</v>
      </c>
      <c r="T35" s="13" t="n">
        <v>20</v>
      </c>
      <c r="U35" s="35" t="s">
        <v>59</v>
      </c>
      <c r="V35" s="27" t="s">
        <v>300</v>
      </c>
      <c r="W35" s="27" t="n">
        <v>2828</v>
      </c>
      <c r="X35" s="27" t="s">
        <v>301</v>
      </c>
      <c r="Y35" s="27" t="s">
        <v>38</v>
      </c>
      <c r="Z35" s="27" t="s">
        <v>39</v>
      </c>
      <c r="AA35" s="29" t="s">
        <v>302</v>
      </c>
      <c r="AB35" s="13" t="s">
        <v>41</v>
      </c>
      <c r="AC35" s="13" t="s">
        <v>42</v>
      </c>
      <c r="AD35" s="7" t="n">
        <v>42492</v>
      </c>
    </row>
    <row r="36" customFormat="false" ht="14.9" hidden="false" customHeight="false" outlineLevel="0" collapsed="false">
      <c r="A36" s="8" t="n">
        <v>1048</v>
      </c>
      <c r="B36" s="25" t="s">
        <v>303</v>
      </c>
      <c r="C36" s="8" t="s">
        <v>304</v>
      </c>
      <c r="D36" s="36" t="s">
        <v>305</v>
      </c>
      <c r="E36" s="11"/>
      <c r="F36" s="8" t="s">
        <v>30</v>
      </c>
      <c r="G36" s="8" t="s">
        <v>31</v>
      </c>
      <c r="H36" s="8" t="s">
        <v>32</v>
      </c>
      <c r="I36" s="58" t="s">
        <v>306</v>
      </c>
      <c r="J36" s="56" t="s">
        <v>199</v>
      </c>
      <c r="K36" s="13" t="n">
        <v>100</v>
      </c>
      <c r="L36" s="33" t="n">
        <v>900</v>
      </c>
      <c r="M36" s="56" t="n">
        <v>3</v>
      </c>
      <c r="N36" s="33" t="n">
        <v>0</v>
      </c>
      <c r="O36" s="33" t="n">
        <v>250</v>
      </c>
      <c r="P36" s="33" t="n">
        <v>0</v>
      </c>
      <c r="Q36" s="16" t="n">
        <v>250</v>
      </c>
      <c r="R36" s="17" t="n">
        <v>42755</v>
      </c>
      <c r="S36" s="34" t="n">
        <v>42657</v>
      </c>
      <c r="T36" s="13" t="n">
        <v>20</v>
      </c>
      <c r="U36" s="35" t="s">
        <v>59</v>
      </c>
      <c r="V36" s="27" t="s">
        <v>307</v>
      </c>
      <c r="W36" s="27" t="n">
        <v>615</v>
      </c>
      <c r="X36" s="27" t="s">
        <v>308</v>
      </c>
      <c r="Y36" s="27" t="s">
        <v>38</v>
      </c>
      <c r="Z36" s="27" t="s">
        <v>39</v>
      </c>
      <c r="AA36" s="29" t="s">
        <v>309</v>
      </c>
      <c r="AB36" s="13" t="s">
        <v>41</v>
      </c>
      <c r="AC36" s="13" t="s">
        <v>228</v>
      </c>
      <c r="AD36" s="30"/>
    </row>
    <row r="37" customFormat="false" ht="14.9" hidden="false" customHeight="false" outlineLevel="0" collapsed="false">
      <c r="A37" s="8" t="n">
        <v>776</v>
      </c>
      <c r="B37" s="13" t="s">
        <v>310</v>
      </c>
      <c r="C37" s="8" t="s">
        <v>311</v>
      </c>
      <c r="D37" s="10" t="str">
        <f aca="false">HYPERLINK("mailto:financeiro@builders.com.br#","financeiro@builders.com.br")</f>
        <v>financeiro@builders.com.br</v>
      </c>
      <c r="E37" s="11"/>
      <c r="F37" s="8" t="s">
        <v>30</v>
      </c>
      <c r="G37" s="8" t="s">
        <v>31</v>
      </c>
      <c r="H37" s="8" t="s">
        <v>32</v>
      </c>
      <c r="I37" s="12" t="s">
        <v>312</v>
      </c>
      <c r="J37" s="9" t="s">
        <v>313</v>
      </c>
      <c r="K37" s="13" t="n">
        <v>350</v>
      </c>
      <c r="L37" s="14" t="n">
        <v>0</v>
      </c>
      <c r="M37" s="13" t="n">
        <v>1</v>
      </c>
      <c r="N37" s="15" t="n">
        <v>0</v>
      </c>
      <c r="O37" s="14" t="n">
        <v>600</v>
      </c>
      <c r="P37" s="14" t="n">
        <v>0</v>
      </c>
      <c r="Q37" s="16" t="n">
        <v>600</v>
      </c>
      <c r="R37" s="17" t="n">
        <v>42755</v>
      </c>
      <c r="S37" s="18" t="n">
        <v>42494</v>
      </c>
      <c r="T37" s="13" t="n">
        <v>20</v>
      </c>
      <c r="U37" s="35" t="s">
        <v>59</v>
      </c>
      <c r="V37" s="27" t="s">
        <v>314</v>
      </c>
      <c r="W37" s="27" t="n">
        <v>128</v>
      </c>
      <c r="X37" s="27" t="s">
        <v>315</v>
      </c>
      <c r="Y37" s="27" t="s">
        <v>38</v>
      </c>
      <c r="Z37" s="27" t="s">
        <v>39</v>
      </c>
      <c r="AA37" s="29" t="s">
        <v>316</v>
      </c>
      <c r="AB37" s="13" t="s">
        <v>41</v>
      </c>
      <c r="AC37" s="13" t="s">
        <v>42</v>
      </c>
      <c r="AD37" s="7" t="n">
        <v>42474</v>
      </c>
    </row>
    <row r="38" customFormat="false" ht="14.9" hidden="false" customHeight="false" outlineLevel="0" collapsed="false">
      <c r="A38" s="8" t="n">
        <v>364</v>
      </c>
      <c r="B38" s="13" t="s">
        <v>317</v>
      </c>
      <c r="C38" s="8" t="s">
        <v>318</v>
      </c>
      <c r="D38" s="10" t="str">
        <f aca="false">HYPERLINK("mailto:de.o.juvante@hotmail.com#","de.o.juvante@hotmail.com")</f>
        <v>de.o.juvante@hotmail.com</v>
      </c>
      <c r="E38" s="11"/>
      <c r="F38" s="8" t="s">
        <v>30</v>
      </c>
      <c r="G38" s="8" t="s">
        <v>31</v>
      </c>
      <c r="H38" s="8" t="s">
        <v>32</v>
      </c>
      <c r="I38" s="12" t="s">
        <v>319</v>
      </c>
      <c r="J38" s="9" t="s">
        <v>130</v>
      </c>
      <c r="K38" s="13" t="n">
        <v>0</v>
      </c>
      <c r="L38" s="14" t="n">
        <v>0</v>
      </c>
      <c r="M38" s="13" t="n">
        <v>1</v>
      </c>
      <c r="N38" s="15" t="n">
        <v>0</v>
      </c>
      <c r="O38" s="14" t="n">
        <v>0</v>
      </c>
      <c r="P38" s="14" t="n">
        <v>1.87</v>
      </c>
      <c r="Q38" s="16" t="n">
        <v>145</v>
      </c>
      <c r="R38" s="17" t="n">
        <v>42755</v>
      </c>
      <c r="S38" s="18" t="n">
        <v>42327</v>
      </c>
      <c r="T38" s="13" t="n">
        <v>20</v>
      </c>
      <c r="U38" s="35" t="s">
        <v>59</v>
      </c>
      <c r="V38" s="27" t="s">
        <v>320</v>
      </c>
      <c r="W38" s="27" t="n">
        <v>203</v>
      </c>
      <c r="X38" s="27" t="s">
        <v>321</v>
      </c>
      <c r="Y38" s="27" t="s">
        <v>38</v>
      </c>
      <c r="Z38" s="27" t="s">
        <v>39</v>
      </c>
      <c r="AA38" s="29" t="s">
        <v>322</v>
      </c>
      <c r="AB38" s="13" t="s">
        <v>41</v>
      </c>
      <c r="AC38" s="13" t="s">
        <v>42</v>
      </c>
      <c r="AD38" s="7" t="n">
        <v>42312</v>
      </c>
    </row>
    <row r="39" customFormat="false" ht="14.9" hidden="false" customHeight="false" outlineLevel="0" collapsed="false">
      <c r="A39" s="8"/>
      <c r="B39" s="25" t="s">
        <v>323</v>
      </c>
      <c r="C39" s="8"/>
      <c r="D39" s="36" t="s">
        <v>324</v>
      </c>
      <c r="E39" s="60" t="s">
        <v>325</v>
      </c>
      <c r="F39" s="8" t="s">
        <v>30</v>
      </c>
      <c r="G39" s="8" t="s">
        <v>31</v>
      </c>
      <c r="H39" s="8" t="s">
        <v>32</v>
      </c>
      <c r="I39" s="24" t="n">
        <v>51945889000110</v>
      </c>
      <c r="J39" s="25" t="s">
        <v>34</v>
      </c>
      <c r="K39" s="13" t="n">
        <v>500</v>
      </c>
      <c r="L39" s="14" t="n">
        <v>900</v>
      </c>
      <c r="M39" s="25" t="n">
        <v>3</v>
      </c>
      <c r="N39" s="15" t="n">
        <v>0</v>
      </c>
      <c r="O39" s="14" t="n">
        <v>880</v>
      </c>
      <c r="P39" s="14" t="n">
        <v>0</v>
      </c>
      <c r="Q39" s="16" t="n">
        <v>880</v>
      </c>
      <c r="R39" s="17" t="n">
        <v>42755</v>
      </c>
      <c r="S39" s="18" t="n">
        <v>42608</v>
      </c>
      <c r="T39" s="13" t="n">
        <v>20</v>
      </c>
      <c r="U39" s="35" t="s">
        <v>59</v>
      </c>
      <c r="V39" s="27" t="s">
        <v>326</v>
      </c>
      <c r="W39" s="27" t="n">
        <v>307</v>
      </c>
      <c r="X39" s="27" t="s">
        <v>264</v>
      </c>
      <c r="Y39" s="27" t="s">
        <v>38</v>
      </c>
      <c r="Z39" s="27" t="s">
        <v>39</v>
      </c>
      <c r="AA39" s="29" t="s">
        <v>327</v>
      </c>
      <c r="AB39" s="13" t="s">
        <v>41</v>
      </c>
      <c r="AC39" s="13" t="s">
        <v>42</v>
      </c>
      <c r="AD39" s="7" t="n">
        <v>42628</v>
      </c>
    </row>
    <row r="40" customFormat="false" ht="14.9" hidden="false" customHeight="false" outlineLevel="0" collapsed="false">
      <c r="A40" s="8" t="n">
        <v>880</v>
      </c>
      <c r="B40" s="25" t="s">
        <v>328</v>
      </c>
      <c r="C40" s="8" t="s">
        <v>329</v>
      </c>
      <c r="D40" s="61" t="s">
        <v>330</v>
      </c>
      <c r="E40" s="11"/>
      <c r="F40" s="8" t="s">
        <v>30</v>
      </c>
      <c r="G40" s="8" t="s">
        <v>31</v>
      </c>
      <c r="H40" s="8" t="s">
        <v>32</v>
      </c>
      <c r="I40" s="24" t="s">
        <v>331</v>
      </c>
      <c r="J40" s="25" t="s">
        <v>171</v>
      </c>
      <c r="K40" s="13" t="n">
        <v>1000</v>
      </c>
      <c r="L40" s="14" t="n">
        <v>0</v>
      </c>
      <c r="M40" s="13" t="n">
        <v>1</v>
      </c>
      <c r="N40" s="15" t="n">
        <v>0</v>
      </c>
      <c r="O40" s="14" t="n">
        <v>1250</v>
      </c>
      <c r="P40" s="14" t="n">
        <v>0</v>
      </c>
      <c r="Q40" s="16" t="n">
        <v>1250</v>
      </c>
      <c r="R40" s="17" t="n">
        <v>42755</v>
      </c>
      <c r="S40" s="18" t="n">
        <v>42551</v>
      </c>
      <c r="T40" s="13" t="n">
        <v>20</v>
      </c>
      <c r="U40" s="35" t="s">
        <v>59</v>
      </c>
      <c r="V40" s="27" t="s">
        <v>332</v>
      </c>
      <c r="W40" s="27" t="n">
        <v>221</v>
      </c>
      <c r="X40" s="27" t="s">
        <v>333</v>
      </c>
      <c r="Y40" s="27" t="s">
        <v>38</v>
      </c>
      <c r="Z40" s="27" t="s">
        <v>39</v>
      </c>
      <c r="AA40" s="29" t="s">
        <v>334</v>
      </c>
      <c r="AB40" s="13" t="s">
        <v>41</v>
      </c>
      <c r="AC40" s="13" t="s">
        <v>42</v>
      </c>
      <c r="AD40" s="7" t="n">
        <v>42547</v>
      </c>
    </row>
    <row r="41" customFormat="false" ht="14.9" hidden="false" customHeight="false" outlineLevel="0" collapsed="false">
      <c r="A41" s="8" t="n">
        <v>870</v>
      </c>
      <c r="B41" s="9" t="s">
        <v>335</v>
      </c>
      <c r="C41" s="8" t="s">
        <v>336</v>
      </c>
      <c r="D41" s="36" t="s">
        <v>337</v>
      </c>
      <c r="E41" s="11"/>
      <c r="F41" s="8" t="s">
        <v>30</v>
      </c>
      <c r="G41" s="8" t="s">
        <v>31</v>
      </c>
      <c r="H41" s="8" t="s">
        <v>32</v>
      </c>
      <c r="I41" s="58" t="s">
        <v>338</v>
      </c>
      <c r="J41" s="56" t="s">
        <v>171</v>
      </c>
      <c r="K41" s="13" t="n">
        <v>1000</v>
      </c>
      <c r="L41" s="33" t="n">
        <v>0</v>
      </c>
      <c r="M41" s="13" t="n">
        <v>1</v>
      </c>
      <c r="N41" s="15" t="n">
        <v>0</v>
      </c>
      <c r="O41" s="33" t="n">
        <v>1180</v>
      </c>
      <c r="P41" s="33" t="n">
        <v>0</v>
      </c>
      <c r="Q41" s="16" t="n">
        <v>1180</v>
      </c>
      <c r="R41" s="17" t="n">
        <v>42755</v>
      </c>
      <c r="S41" s="34" t="n">
        <v>42551</v>
      </c>
      <c r="T41" s="13" t="n">
        <v>20</v>
      </c>
      <c r="U41" s="35" t="s">
        <v>59</v>
      </c>
      <c r="V41" s="27" t="s">
        <v>339</v>
      </c>
      <c r="W41" s="27" t="n">
        <v>1338</v>
      </c>
      <c r="X41" s="27" t="s">
        <v>340</v>
      </c>
      <c r="Y41" s="27" t="s">
        <v>38</v>
      </c>
      <c r="Z41" s="27" t="s">
        <v>39</v>
      </c>
      <c r="AA41" s="29" t="s">
        <v>341</v>
      </c>
      <c r="AB41" s="13" t="s">
        <v>41</v>
      </c>
      <c r="AC41" s="13" t="s">
        <v>228</v>
      </c>
      <c r="AD41" s="7" t="n">
        <v>42536</v>
      </c>
    </row>
    <row r="42" customFormat="false" ht="14.9" hidden="false" customHeight="false" outlineLevel="0" collapsed="false">
      <c r="A42" s="8" t="n">
        <v>1251</v>
      </c>
      <c r="B42" s="25" t="s">
        <v>342</v>
      </c>
      <c r="C42" s="8" t="s">
        <v>343</v>
      </c>
      <c r="D42" s="36" t="s">
        <v>344</v>
      </c>
      <c r="E42" s="11"/>
      <c r="F42" s="8" t="s">
        <v>30</v>
      </c>
      <c r="G42" s="8" t="s">
        <v>31</v>
      </c>
      <c r="H42" s="8" t="s">
        <v>32</v>
      </c>
      <c r="I42" s="58" t="s">
        <v>345</v>
      </c>
      <c r="J42" s="56" t="s">
        <v>199</v>
      </c>
      <c r="K42" s="13" t="n">
        <v>100</v>
      </c>
      <c r="L42" s="33" t="n">
        <v>0</v>
      </c>
      <c r="M42" s="56" t="n">
        <v>1</v>
      </c>
      <c r="N42" s="33" t="n">
        <v>0</v>
      </c>
      <c r="O42" s="33" t="n">
        <v>195</v>
      </c>
      <c r="P42" s="33" t="n">
        <v>0</v>
      </c>
      <c r="Q42" s="16" t="n">
        <v>195</v>
      </c>
      <c r="R42" s="17" t="n">
        <v>42755</v>
      </c>
      <c r="S42" s="34" t="n">
        <v>42627</v>
      </c>
      <c r="T42" s="13" t="n">
        <v>20</v>
      </c>
      <c r="U42" s="26" t="n">
        <v>42752</v>
      </c>
      <c r="V42" s="28" t="s">
        <v>346</v>
      </c>
      <c r="W42" s="28" t="s">
        <v>293</v>
      </c>
      <c r="X42" s="28" t="s">
        <v>81</v>
      </c>
      <c r="Y42" s="28" t="s">
        <v>347</v>
      </c>
      <c r="Z42" s="28" t="s">
        <v>348</v>
      </c>
      <c r="AA42" s="29" t="s">
        <v>349</v>
      </c>
      <c r="AB42" s="13" t="s">
        <v>41</v>
      </c>
      <c r="AC42" s="13" t="s">
        <v>228</v>
      </c>
      <c r="AD42" s="30"/>
    </row>
    <row r="43" customFormat="false" ht="14.95" hidden="false" customHeight="false" outlineLevel="0" collapsed="false">
      <c r="A43" s="8" t="n">
        <v>1262</v>
      </c>
      <c r="B43" s="25" t="s">
        <v>350</v>
      </c>
      <c r="C43" s="8" t="s">
        <v>351</v>
      </c>
      <c r="D43" s="62" t="s">
        <v>352</v>
      </c>
      <c r="E43" s="11"/>
      <c r="F43" s="8" t="s">
        <v>30</v>
      </c>
      <c r="G43" s="8" t="s">
        <v>31</v>
      </c>
      <c r="H43" s="8" t="s">
        <v>32</v>
      </c>
      <c r="I43" s="58" t="s">
        <v>353</v>
      </c>
      <c r="J43" s="56" t="s">
        <v>354</v>
      </c>
      <c r="K43" s="13" t="n">
        <v>700</v>
      </c>
      <c r="L43" s="33" t="n">
        <v>900</v>
      </c>
      <c r="M43" s="56" t="n">
        <v>1</v>
      </c>
      <c r="N43" s="33" t="n">
        <v>0</v>
      </c>
      <c r="O43" s="33" t="n">
        <v>995</v>
      </c>
      <c r="P43" s="33" t="n">
        <v>0</v>
      </c>
      <c r="Q43" s="16" t="n">
        <v>0</v>
      </c>
      <c r="R43" s="17" t="n">
        <v>42755</v>
      </c>
      <c r="S43" s="18" t="n">
        <v>42628</v>
      </c>
      <c r="T43" s="13" t="n">
        <v>20</v>
      </c>
      <c r="U43" s="26" t="n">
        <v>42752</v>
      </c>
      <c r="V43" s="28" t="s">
        <v>355</v>
      </c>
      <c r="W43" s="28" t="s">
        <v>356</v>
      </c>
      <c r="X43" s="28" t="s">
        <v>357</v>
      </c>
      <c r="Y43" s="28" t="s">
        <v>358</v>
      </c>
      <c r="Z43" s="28" t="s">
        <v>39</v>
      </c>
      <c r="AA43" s="29" t="s">
        <v>359</v>
      </c>
      <c r="AB43" s="13" t="s">
        <v>41</v>
      </c>
      <c r="AC43" s="13" t="s">
        <v>74</v>
      </c>
      <c r="AD43" s="7" t="n">
        <v>42636</v>
      </c>
    </row>
    <row r="44" customFormat="false" ht="14.9" hidden="false" customHeight="false" outlineLevel="0" collapsed="false">
      <c r="A44" s="8" t="n">
        <v>622</v>
      </c>
      <c r="B44" s="13" t="s">
        <v>360</v>
      </c>
      <c r="C44" s="8" t="s">
        <v>361</v>
      </c>
      <c r="D44" s="43" t="str">
        <f aca="false">HYPERLINK("mailto:tesouraria@ceduca.com.br#","tesouraria@ceduca.com.br")</f>
        <v>tesouraria@ceduca.com.br</v>
      </c>
      <c r="E44" s="11"/>
      <c r="F44" s="8" t="s">
        <v>30</v>
      </c>
      <c r="G44" s="8" t="s">
        <v>31</v>
      </c>
      <c r="H44" s="8" t="s">
        <v>32</v>
      </c>
      <c r="I44" s="31" t="s">
        <v>362</v>
      </c>
      <c r="J44" s="32" t="s">
        <v>105</v>
      </c>
      <c r="K44" s="13" t="n">
        <v>750</v>
      </c>
      <c r="L44" s="14" t="n">
        <v>0</v>
      </c>
      <c r="M44" s="13" t="n">
        <v>1</v>
      </c>
      <c r="N44" s="15" t="n">
        <v>0</v>
      </c>
      <c r="O44" s="33" t="n">
        <v>950</v>
      </c>
      <c r="P44" s="33" t="n">
        <v>0</v>
      </c>
      <c r="Q44" s="16" t="n">
        <v>950</v>
      </c>
      <c r="R44" s="17" t="n">
        <v>42755</v>
      </c>
      <c r="S44" s="34" t="n">
        <v>42389</v>
      </c>
      <c r="T44" s="13" t="n">
        <v>20</v>
      </c>
      <c r="U44" s="35" t="s">
        <v>59</v>
      </c>
      <c r="V44" s="27" t="s">
        <v>363</v>
      </c>
      <c r="W44" s="27" t="n">
        <v>2575</v>
      </c>
      <c r="X44" s="27" t="s">
        <v>364</v>
      </c>
      <c r="Y44" s="27" t="s">
        <v>365</v>
      </c>
      <c r="Z44" s="27" t="s">
        <v>366</v>
      </c>
      <c r="AA44" s="29" t="s">
        <v>367</v>
      </c>
      <c r="AB44" s="13" t="s">
        <v>41</v>
      </c>
      <c r="AC44" s="13" t="s">
        <v>42</v>
      </c>
      <c r="AD44" s="7" t="n">
        <v>42394</v>
      </c>
    </row>
    <row r="45" customFormat="false" ht="14.95" hidden="false" customHeight="false" outlineLevel="0" collapsed="false">
      <c r="A45" s="46"/>
      <c r="B45" s="13" t="s">
        <v>368</v>
      </c>
      <c r="C45" s="8"/>
      <c r="D45" s="37" t="s">
        <v>369</v>
      </c>
      <c r="E45" s="11"/>
      <c r="F45" s="8" t="s">
        <v>30</v>
      </c>
      <c r="G45" s="8" t="s">
        <v>31</v>
      </c>
      <c r="H45" s="8" t="s">
        <v>32</v>
      </c>
      <c r="I45" s="24" t="s">
        <v>370</v>
      </c>
      <c r="J45" s="25" t="s">
        <v>199</v>
      </c>
      <c r="K45" s="13" t="n">
        <v>100</v>
      </c>
      <c r="L45" s="15" t="n">
        <v>250</v>
      </c>
      <c r="M45" s="13" t="n">
        <v>1</v>
      </c>
      <c r="N45" s="14" t="n">
        <v>0</v>
      </c>
      <c r="O45" s="15" t="n">
        <v>250</v>
      </c>
      <c r="P45" s="14" t="n">
        <v>0</v>
      </c>
      <c r="Q45" s="48" t="n">
        <v>0</v>
      </c>
      <c r="R45" s="17" t="n">
        <v>42755</v>
      </c>
      <c r="S45" s="17" t="n">
        <v>42704</v>
      </c>
      <c r="T45" s="13" t="n">
        <v>20</v>
      </c>
      <c r="U45" s="13" t="s">
        <v>200</v>
      </c>
      <c r="V45" s="49" t="s">
        <v>371</v>
      </c>
      <c r="W45" s="27" t="n">
        <v>152</v>
      </c>
      <c r="X45" s="49" t="s">
        <v>372</v>
      </c>
      <c r="Y45" s="28" t="s">
        <v>38</v>
      </c>
      <c r="Z45" s="28" t="s">
        <v>39</v>
      </c>
      <c r="AA45" s="49" t="s">
        <v>373</v>
      </c>
      <c r="AB45" s="27" t="s">
        <v>41</v>
      </c>
      <c r="AC45" s="13" t="s">
        <v>228</v>
      </c>
      <c r="AD45" s="30"/>
    </row>
    <row r="46" customFormat="false" ht="14.9" hidden="false" customHeight="false" outlineLevel="0" collapsed="false">
      <c r="A46" s="8" t="n">
        <v>1006</v>
      </c>
      <c r="B46" s="13" t="s">
        <v>374</v>
      </c>
      <c r="C46" s="8" t="s">
        <v>375</v>
      </c>
      <c r="D46" s="10" t="str">
        <f aca="false">HYPERLINK("mailto:marizamaia@terra.com.br#","marizamaia@terra.com.br")</f>
        <v>marizamaia@terra.com.br</v>
      </c>
      <c r="E46" s="11"/>
      <c r="F46" s="8" t="s">
        <v>30</v>
      </c>
      <c r="G46" s="8" t="s">
        <v>31</v>
      </c>
      <c r="H46" s="8" t="s">
        <v>32</v>
      </c>
      <c r="I46" s="12" t="s">
        <v>376</v>
      </c>
      <c r="J46" s="9" t="s">
        <v>78</v>
      </c>
      <c r="K46" s="13" t="n">
        <v>250</v>
      </c>
      <c r="L46" s="14" t="n">
        <v>0</v>
      </c>
      <c r="M46" s="13" t="n">
        <v>1</v>
      </c>
      <c r="N46" s="15" t="n">
        <v>0</v>
      </c>
      <c r="O46" s="14" t="n">
        <v>380</v>
      </c>
      <c r="P46" s="14" t="n">
        <v>0</v>
      </c>
      <c r="Q46" s="16" t="n">
        <v>380</v>
      </c>
      <c r="R46" s="17" t="n">
        <v>42755</v>
      </c>
      <c r="S46" s="18" t="n">
        <v>42511</v>
      </c>
      <c r="T46" s="13" t="n">
        <v>20</v>
      </c>
      <c r="U46" s="19" t="n">
        <v>42720</v>
      </c>
      <c r="V46" s="20" t="s">
        <v>377</v>
      </c>
      <c r="W46" s="20" t="s">
        <v>378</v>
      </c>
      <c r="X46" s="20" t="s">
        <v>81</v>
      </c>
      <c r="Y46" s="20" t="s">
        <v>379</v>
      </c>
      <c r="Z46" s="20" t="s">
        <v>184</v>
      </c>
      <c r="AA46" s="21" t="s">
        <v>380</v>
      </c>
      <c r="AB46" s="13" t="s">
        <v>41</v>
      </c>
      <c r="AC46" s="13" t="s">
        <v>42</v>
      </c>
      <c r="AD46" s="7" t="n">
        <v>42531</v>
      </c>
    </row>
    <row r="47" customFormat="false" ht="14.95" hidden="false" customHeight="false" outlineLevel="0" collapsed="false">
      <c r="A47" s="8" t="n">
        <v>325</v>
      </c>
      <c r="B47" s="13" t="s">
        <v>381</v>
      </c>
      <c r="C47" s="8" t="s">
        <v>382</v>
      </c>
      <c r="D47" s="43" t="str">
        <f aca="false">HYPERLINK("mailto:financeiro@cemabel.com.br#","financeiro@cemabel.com.br")</f>
        <v>financeiro@cemabel.com.br</v>
      </c>
      <c r="E47" s="11"/>
      <c r="F47" s="8" t="s">
        <v>30</v>
      </c>
      <c r="G47" s="8" t="s">
        <v>31</v>
      </c>
      <c r="H47" s="8" t="s">
        <v>32</v>
      </c>
      <c r="I47" s="12" t="s">
        <v>383</v>
      </c>
      <c r="J47" s="9" t="s">
        <v>130</v>
      </c>
      <c r="K47" s="13" t="n">
        <v>0</v>
      </c>
      <c r="L47" s="14" t="n">
        <v>0</v>
      </c>
      <c r="M47" s="13" t="n">
        <v>1</v>
      </c>
      <c r="N47" s="15" t="n">
        <v>0</v>
      </c>
      <c r="O47" s="14" t="n">
        <v>0</v>
      </c>
      <c r="P47" s="14" t="n">
        <v>1.8</v>
      </c>
      <c r="Q47" s="16" t="n">
        <v>898.13</v>
      </c>
      <c r="R47" s="17" t="n">
        <v>42755</v>
      </c>
      <c r="S47" s="18" t="n">
        <v>42311</v>
      </c>
      <c r="T47" s="13" t="n">
        <v>10</v>
      </c>
      <c r="U47" s="35" t="s">
        <v>59</v>
      </c>
      <c r="V47" s="27" t="s">
        <v>384</v>
      </c>
      <c r="W47" s="27" t="n">
        <v>328</v>
      </c>
      <c r="X47" s="27" t="s">
        <v>385</v>
      </c>
      <c r="Y47" s="27" t="s">
        <v>386</v>
      </c>
      <c r="Z47" s="27" t="s">
        <v>387</v>
      </c>
      <c r="AA47" s="29" t="s">
        <v>388</v>
      </c>
      <c r="AB47" s="13" t="s">
        <v>41</v>
      </c>
      <c r="AC47" s="13" t="s">
        <v>42</v>
      </c>
      <c r="AD47" s="7" t="n">
        <v>42311</v>
      </c>
    </row>
    <row r="48" customFormat="false" ht="14.95" hidden="false" customHeight="false" outlineLevel="0" collapsed="false">
      <c r="A48" s="8" t="n">
        <v>214</v>
      </c>
      <c r="B48" s="63" t="s">
        <v>389</v>
      </c>
      <c r="C48" s="8" t="s">
        <v>390</v>
      </c>
      <c r="D48" s="10" t="str">
        <f aca="false">HYPERLINK("mailto:financeiro@albertsabin.com.br#","financeiro@albertsabin.com.br")</f>
        <v>financeiro@albertsabin.com.br</v>
      </c>
      <c r="E48" s="11"/>
      <c r="F48" s="8" t="s">
        <v>30</v>
      </c>
      <c r="G48" s="8" t="s">
        <v>31</v>
      </c>
      <c r="H48" s="8" t="s">
        <v>32</v>
      </c>
      <c r="I48" s="12" t="s">
        <v>391</v>
      </c>
      <c r="J48" s="9" t="s">
        <v>130</v>
      </c>
      <c r="K48" s="13" t="n">
        <v>0</v>
      </c>
      <c r="L48" s="14" t="n">
        <v>0</v>
      </c>
      <c r="M48" s="13" t="n">
        <v>1</v>
      </c>
      <c r="N48" s="15" t="n">
        <v>0</v>
      </c>
      <c r="O48" s="14" t="n">
        <v>0</v>
      </c>
      <c r="P48" s="14" t="n">
        <v>0.95</v>
      </c>
      <c r="Q48" s="16" t="n">
        <v>950</v>
      </c>
      <c r="R48" s="17" t="n">
        <v>42755</v>
      </c>
      <c r="S48" s="18" t="n">
        <v>42109</v>
      </c>
      <c r="T48" s="13" t="n">
        <v>20</v>
      </c>
      <c r="U48" s="35" t="s">
        <v>59</v>
      </c>
      <c r="V48" s="27" t="s">
        <v>392</v>
      </c>
      <c r="W48" s="27" t="n">
        <v>1901</v>
      </c>
      <c r="X48" s="27" t="s">
        <v>393</v>
      </c>
      <c r="Y48" s="27" t="s">
        <v>38</v>
      </c>
      <c r="Z48" s="27" t="s">
        <v>39</v>
      </c>
      <c r="AA48" s="29" t="s">
        <v>394</v>
      </c>
      <c r="AB48" s="13" t="s">
        <v>41</v>
      </c>
      <c r="AC48" s="13" t="s">
        <v>42</v>
      </c>
      <c r="AD48" s="7" t="n">
        <v>42313</v>
      </c>
    </row>
    <row r="49" customFormat="false" ht="14.95" hidden="false" customHeight="false" outlineLevel="0" collapsed="false">
      <c r="A49" s="8" t="n">
        <v>313</v>
      </c>
      <c r="B49" s="13" t="s">
        <v>395</v>
      </c>
      <c r="C49" s="8" t="s">
        <v>396</v>
      </c>
      <c r="D49" s="10" t="str">
        <f aca="false">HYPERLINK("mailto:valdemir@colegiodorigon.com.br#","valdemir@colegiodorigon.com.br")</f>
        <v>valdemir@colegiodorigon.com.br</v>
      </c>
      <c r="E49" s="10" t="str">
        <f aca="false">HYPERLINK("mailto:claudia@colegiodorigon.com.br#","claudia@colegiodorigon.com.br")</f>
        <v>claudia@colegiodorigon.com.br</v>
      </c>
      <c r="F49" s="8" t="s">
        <v>30</v>
      </c>
      <c r="G49" s="8" t="s">
        <v>31</v>
      </c>
      <c r="H49" s="8" t="s">
        <v>32</v>
      </c>
      <c r="I49" s="12" t="s">
        <v>397</v>
      </c>
      <c r="J49" s="9" t="s">
        <v>130</v>
      </c>
      <c r="K49" s="13" t="n">
        <v>0</v>
      </c>
      <c r="L49" s="14" t="n">
        <v>0</v>
      </c>
      <c r="M49" s="13" t="n">
        <v>1</v>
      </c>
      <c r="N49" s="15" t="n">
        <v>0</v>
      </c>
      <c r="O49" s="14" t="n">
        <v>0</v>
      </c>
      <c r="P49" s="14" t="n">
        <v>2.07</v>
      </c>
      <c r="Q49" s="16" t="n">
        <v>577.53</v>
      </c>
      <c r="R49" s="17" t="n">
        <v>42755</v>
      </c>
      <c r="S49" s="18" t="n">
        <v>42303</v>
      </c>
      <c r="T49" s="13" t="n">
        <v>10</v>
      </c>
      <c r="U49" s="35" t="s">
        <v>59</v>
      </c>
      <c r="V49" s="27" t="s">
        <v>398</v>
      </c>
      <c r="W49" s="27" t="n">
        <v>229</v>
      </c>
      <c r="X49" s="27" t="s">
        <v>399</v>
      </c>
      <c r="Y49" s="27" t="s">
        <v>38</v>
      </c>
      <c r="Z49" s="27" t="s">
        <v>39</v>
      </c>
      <c r="AA49" s="29" t="s">
        <v>400</v>
      </c>
      <c r="AB49" s="13" t="s">
        <v>41</v>
      </c>
      <c r="AC49" s="13" t="s">
        <v>42</v>
      </c>
      <c r="AD49" s="7" t="n">
        <v>42311</v>
      </c>
    </row>
    <row r="50" customFormat="false" ht="14.95" hidden="false" customHeight="false" outlineLevel="0" collapsed="false">
      <c r="A50" s="8" t="n">
        <v>298</v>
      </c>
      <c r="B50" s="13" t="s">
        <v>401</v>
      </c>
      <c r="C50" s="8" t="s">
        <v>402</v>
      </c>
      <c r="D50" s="43" t="str">
        <f aca="false">HYPERLINK("mailto:zeliaantares@gmail.com#","zeliaantares@gmail.com")</f>
        <v>zeliaantares@gmail.com</v>
      </c>
      <c r="E50" s="11"/>
      <c r="F50" s="8" t="s">
        <v>30</v>
      </c>
      <c r="G50" s="8" t="s">
        <v>31</v>
      </c>
      <c r="H50" s="8" t="s">
        <v>32</v>
      </c>
      <c r="I50" s="12" t="s">
        <v>403</v>
      </c>
      <c r="J50" s="9" t="s">
        <v>130</v>
      </c>
      <c r="K50" s="13" t="n">
        <v>0</v>
      </c>
      <c r="L50" s="14" t="n">
        <v>0</v>
      </c>
      <c r="M50" s="13" t="n">
        <v>1</v>
      </c>
      <c r="N50" s="15" t="n">
        <v>0</v>
      </c>
      <c r="O50" s="14" t="n">
        <v>0</v>
      </c>
      <c r="P50" s="14" t="n">
        <v>2.06</v>
      </c>
      <c r="Q50" s="16" t="n">
        <v>434.66</v>
      </c>
      <c r="R50" s="17" t="n">
        <v>42755</v>
      </c>
      <c r="S50" s="18" t="n">
        <v>42313</v>
      </c>
      <c r="T50" s="13" t="n">
        <v>20</v>
      </c>
      <c r="U50" s="35" t="s">
        <v>59</v>
      </c>
      <c r="V50" s="27" t="s">
        <v>404</v>
      </c>
      <c r="W50" s="27" t="n">
        <v>258</v>
      </c>
      <c r="X50" s="27" t="s">
        <v>405</v>
      </c>
      <c r="Y50" s="27" t="s">
        <v>386</v>
      </c>
      <c r="Z50" s="27" t="s">
        <v>387</v>
      </c>
      <c r="AA50" s="29" t="s">
        <v>406</v>
      </c>
      <c r="AB50" s="13" t="s">
        <v>41</v>
      </c>
      <c r="AC50" s="13" t="s">
        <v>42</v>
      </c>
      <c r="AD50" s="7" t="n">
        <v>42319</v>
      </c>
    </row>
    <row r="51" customFormat="false" ht="14.95" hidden="false" customHeight="false" outlineLevel="0" collapsed="false">
      <c r="A51" s="8" t="n">
        <v>169</v>
      </c>
      <c r="B51" s="13" t="s">
        <v>407</v>
      </c>
      <c r="C51" s="8" t="s">
        <v>408</v>
      </c>
      <c r="D51" s="64" t="s">
        <v>409</v>
      </c>
      <c r="E51" s="11"/>
      <c r="F51" s="8" t="s">
        <v>30</v>
      </c>
      <c r="G51" s="8" t="s">
        <v>31</v>
      </c>
      <c r="H51" s="8" t="s">
        <v>32</v>
      </c>
      <c r="I51" s="12" t="s">
        <v>410</v>
      </c>
      <c r="J51" s="9" t="s">
        <v>411</v>
      </c>
      <c r="K51" s="13" t="n">
        <v>0</v>
      </c>
      <c r="L51" s="14" t="n">
        <v>0</v>
      </c>
      <c r="M51" s="13" t="n">
        <v>1</v>
      </c>
      <c r="N51" s="15" t="n">
        <v>0</v>
      </c>
      <c r="O51" s="14" t="n">
        <v>0</v>
      </c>
      <c r="P51" s="14" t="n">
        <v>1.07</v>
      </c>
      <c r="Q51" s="16" t="n">
        <v>560.68</v>
      </c>
      <c r="R51" s="17" t="n">
        <v>42755</v>
      </c>
      <c r="S51" s="18" t="n">
        <v>42158</v>
      </c>
      <c r="T51" s="13" t="n">
        <v>10</v>
      </c>
      <c r="U51" s="35" t="s">
        <v>59</v>
      </c>
      <c r="V51" s="27" t="s">
        <v>412</v>
      </c>
      <c r="W51" s="27" t="n">
        <v>1500</v>
      </c>
      <c r="X51" s="27" t="s">
        <v>413</v>
      </c>
      <c r="Y51" s="27" t="s">
        <v>92</v>
      </c>
      <c r="Z51" s="27" t="s">
        <v>39</v>
      </c>
      <c r="AA51" s="29" t="s">
        <v>414</v>
      </c>
      <c r="AB51" s="13" t="s">
        <v>41</v>
      </c>
      <c r="AC51" s="13" t="s">
        <v>42</v>
      </c>
      <c r="AD51" s="7" t="n">
        <v>42146</v>
      </c>
    </row>
    <row r="52" customFormat="false" ht="14.95" hidden="false" customHeight="false" outlineLevel="0" collapsed="false">
      <c r="A52" s="8" t="n">
        <v>170</v>
      </c>
      <c r="B52" s="13" t="s">
        <v>415</v>
      </c>
      <c r="C52" s="8" t="s">
        <v>416</v>
      </c>
      <c r="D52" s="43" t="str">
        <f aca="false">HYPERLINK("mailto:tesouraria@batistapenha.com.br#","tesouraria@batistapenha.com.br")</f>
        <v>tesouraria@batistapenha.com.br</v>
      </c>
      <c r="E52" s="11"/>
      <c r="F52" s="8" t="s">
        <v>30</v>
      </c>
      <c r="G52" s="8" t="s">
        <v>31</v>
      </c>
      <c r="H52" s="8" t="s">
        <v>32</v>
      </c>
      <c r="I52" s="12" t="s">
        <v>417</v>
      </c>
      <c r="J52" s="9" t="s">
        <v>130</v>
      </c>
      <c r="K52" s="13" t="n">
        <v>0</v>
      </c>
      <c r="L52" s="14" t="n">
        <v>0</v>
      </c>
      <c r="M52" s="13" t="n">
        <v>1</v>
      </c>
      <c r="N52" s="15" t="n">
        <v>0</v>
      </c>
      <c r="O52" s="14" t="n">
        <v>0</v>
      </c>
      <c r="P52" s="14" t="n">
        <v>1.98</v>
      </c>
      <c r="Q52" s="16" t="n">
        <v>1003.86</v>
      </c>
      <c r="R52" s="17" t="n">
        <v>42755</v>
      </c>
      <c r="S52" s="18" t="n">
        <v>42177</v>
      </c>
      <c r="T52" s="13" t="n">
        <v>10</v>
      </c>
      <c r="U52" s="35" t="s">
        <v>59</v>
      </c>
      <c r="V52" s="27" t="s">
        <v>418</v>
      </c>
      <c r="W52" s="27" t="n">
        <v>150</v>
      </c>
      <c r="X52" s="27" t="s">
        <v>419</v>
      </c>
      <c r="Y52" s="27" t="s">
        <v>38</v>
      </c>
      <c r="Z52" s="27" t="s">
        <v>39</v>
      </c>
      <c r="AA52" s="29" t="s">
        <v>420</v>
      </c>
      <c r="AB52" s="13" t="s">
        <v>41</v>
      </c>
      <c r="AC52" s="13" t="s">
        <v>42</v>
      </c>
      <c r="AD52" s="7" t="n">
        <v>42187</v>
      </c>
    </row>
    <row r="53" customFormat="false" ht="14.95" hidden="false" customHeight="false" outlineLevel="0" collapsed="false">
      <c r="A53" s="8" t="n">
        <v>270</v>
      </c>
      <c r="B53" s="13" t="s">
        <v>421</v>
      </c>
      <c r="C53" s="8" t="s">
        <v>422</v>
      </c>
      <c r="D53" s="43" t="str">
        <f aca="false">HYPERLINK("mailto:karen@davincicolegio.com.br#","karen@davincicolegio.com.br")</f>
        <v>karen@davincicolegio.com.br</v>
      </c>
      <c r="E53" s="11"/>
      <c r="F53" s="8" t="s">
        <v>30</v>
      </c>
      <c r="G53" s="8" t="s">
        <v>31</v>
      </c>
      <c r="H53" s="8" t="s">
        <v>32</v>
      </c>
      <c r="I53" s="12" t="s">
        <v>423</v>
      </c>
      <c r="J53" s="9" t="s">
        <v>130</v>
      </c>
      <c r="K53" s="13" t="n">
        <v>0</v>
      </c>
      <c r="L53" s="14" t="n">
        <v>0</v>
      </c>
      <c r="M53" s="13" t="n">
        <v>1</v>
      </c>
      <c r="N53" s="15" t="n">
        <v>0</v>
      </c>
      <c r="O53" s="14" t="n">
        <v>0</v>
      </c>
      <c r="P53" s="14" t="n">
        <v>2.23</v>
      </c>
      <c r="Q53" s="16" t="n">
        <v>693.53</v>
      </c>
      <c r="R53" s="17" t="n">
        <v>42755</v>
      </c>
      <c r="S53" s="18" t="n">
        <v>42271</v>
      </c>
      <c r="T53" s="13" t="n">
        <v>10</v>
      </c>
      <c r="U53" s="35" t="s">
        <v>59</v>
      </c>
      <c r="V53" s="27" t="s">
        <v>424</v>
      </c>
      <c r="W53" s="27" t="n">
        <v>340</v>
      </c>
      <c r="X53" s="27" t="s">
        <v>425</v>
      </c>
      <c r="Y53" s="27" t="s">
        <v>426</v>
      </c>
      <c r="Z53" s="27" t="s">
        <v>39</v>
      </c>
      <c r="AA53" s="29" t="s">
        <v>427</v>
      </c>
      <c r="AB53" s="13" t="s">
        <v>41</v>
      </c>
      <c r="AC53" s="13" t="s">
        <v>42</v>
      </c>
      <c r="AD53" s="7" t="n">
        <v>42282</v>
      </c>
    </row>
    <row r="54" customFormat="false" ht="14.95" hidden="false" customHeight="false" outlineLevel="0" collapsed="false">
      <c r="A54" s="8" t="n">
        <v>223</v>
      </c>
      <c r="B54" s="13" t="s">
        <v>428</v>
      </c>
      <c r="C54" s="8" t="s">
        <v>429</v>
      </c>
      <c r="D54" s="43" t="str">
        <f aca="false">HYPERLINK("mailto:tesouraria@cda-pa.g12.br#","tesouraria@cda-pa.g12.br")</f>
        <v>tesouraria@cda-pa.g12.br</v>
      </c>
      <c r="E54" s="11"/>
      <c r="F54" s="8" t="s">
        <v>30</v>
      </c>
      <c r="G54" s="8" t="s">
        <v>31</v>
      </c>
      <c r="H54" s="8" t="s">
        <v>32</v>
      </c>
      <c r="I54" s="12" t="s">
        <v>430</v>
      </c>
      <c r="J54" s="9" t="s">
        <v>130</v>
      </c>
      <c r="K54" s="13" t="n">
        <v>0</v>
      </c>
      <c r="L54" s="14" t="n">
        <v>0</v>
      </c>
      <c r="M54" s="13" t="n">
        <v>1</v>
      </c>
      <c r="N54" s="15" t="n">
        <v>0</v>
      </c>
      <c r="O54" s="14" t="n">
        <v>0</v>
      </c>
      <c r="P54" s="14" t="n">
        <v>2.25</v>
      </c>
      <c r="Q54" s="16" t="n">
        <v>3260.25</v>
      </c>
      <c r="R54" s="17" t="n">
        <v>42755</v>
      </c>
      <c r="S54" s="18" t="n">
        <v>42475</v>
      </c>
      <c r="T54" s="13" t="n">
        <v>10</v>
      </c>
      <c r="U54" s="35" t="s">
        <v>59</v>
      </c>
      <c r="V54" s="27" t="s">
        <v>431</v>
      </c>
      <c r="W54" s="27" t="n">
        <v>1</v>
      </c>
      <c r="X54" s="27" t="s">
        <v>81</v>
      </c>
      <c r="Y54" s="27" t="s">
        <v>432</v>
      </c>
      <c r="Z54" s="27" t="s">
        <v>52</v>
      </c>
      <c r="AA54" s="29" t="s">
        <v>433</v>
      </c>
      <c r="AB54" s="13" t="s">
        <v>41</v>
      </c>
      <c r="AC54" s="13" t="s">
        <v>42</v>
      </c>
      <c r="AD54" s="7" t="n">
        <v>42213</v>
      </c>
    </row>
    <row r="55" customFormat="false" ht="14.95" hidden="false" customHeight="false" outlineLevel="0" collapsed="false">
      <c r="A55" s="8" t="n">
        <v>200</v>
      </c>
      <c r="B55" s="13" t="s">
        <v>434</v>
      </c>
      <c r="C55" s="8" t="s">
        <v>435</v>
      </c>
      <c r="D55" s="43" t="str">
        <f aca="false">HYPERLINK("mailto:dejanete@colegiodromos.com.br#","dejanete@colegiodromos.com.br")</f>
        <v>dejanete@colegiodromos.com.br</v>
      </c>
      <c r="E55" s="57" t="s">
        <v>436</v>
      </c>
      <c r="F55" s="8" t="s">
        <v>30</v>
      </c>
      <c r="G55" s="8" t="s">
        <v>31</v>
      </c>
      <c r="H55" s="8" t="s">
        <v>32</v>
      </c>
      <c r="I55" s="12" t="s">
        <v>437</v>
      </c>
      <c r="J55" s="9" t="s">
        <v>130</v>
      </c>
      <c r="K55" s="13" t="n">
        <v>0</v>
      </c>
      <c r="L55" s="14" t="n">
        <v>0</v>
      </c>
      <c r="M55" s="13" t="n">
        <v>1</v>
      </c>
      <c r="N55" s="15" t="n">
        <v>0</v>
      </c>
      <c r="O55" s="14" t="n">
        <v>0</v>
      </c>
      <c r="P55" s="14" t="n">
        <v>2</v>
      </c>
      <c r="Q55" s="16" t="n">
        <v>812</v>
      </c>
      <c r="R55" s="17" t="n">
        <v>42755</v>
      </c>
      <c r="S55" s="18" t="n">
        <v>42386</v>
      </c>
      <c r="T55" s="13" t="n">
        <v>10</v>
      </c>
      <c r="U55" s="35" t="s">
        <v>59</v>
      </c>
      <c r="V55" s="27" t="s">
        <v>438</v>
      </c>
      <c r="W55" s="27" t="n">
        <v>3</v>
      </c>
      <c r="X55" s="65" t="s">
        <v>439</v>
      </c>
      <c r="Y55" s="27" t="s">
        <v>212</v>
      </c>
      <c r="Z55" s="27" t="s">
        <v>213</v>
      </c>
      <c r="AA55" s="29" t="s">
        <v>440</v>
      </c>
      <c r="AB55" s="13" t="s">
        <v>41</v>
      </c>
      <c r="AC55" s="13" t="s">
        <v>42</v>
      </c>
      <c r="AD55" s="7" t="n">
        <v>42249</v>
      </c>
    </row>
    <row r="56" customFormat="false" ht="14.95" hidden="false" customHeight="false" outlineLevel="0" collapsed="false">
      <c r="A56" s="8" t="n">
        <v>468</v>
      </c>
      <c r="B56" s="13" t="s">
        <v>441</v>
      </c>
      <c r="C56" s="8" t="s">
        <v>442</v>
      </c>
      <c r="D56" s="43" t="str">
        <f aca="false">HYPERLINK("mailto:tesouraria@objevolucao.com.br#","tesouraria@objevolucao.com.br")</f>
        <v>tesouraria@objevolucao.com.br</v>
      </c>
      <c r="E56" s="66" t="str">
        <f aca="false">HYPERLINK("mailto:juliana_knana@globo.com#","juliana_knana@globo.com")</f>
        <v>juliana_knana@globo.com</v>
      </c>
      <c r="F56" s="8" t="s">
        <v>30</v>
      </c>
      <c r="G56" s="8" t="s">
        <v>31</v>
      </c>
      <c r="H56" s="8" t="s">
        <v>32</v>
      </c>
      <c r="I56" s="31" t="s">
        <v>443</v>
      </c>
      <c r="J56" s="32" t="s">
        <v>130</v>
      </c>
      <c r="K56" s="13" t="n">
        <v>0</v>
      </c>
      <c r="L56" s="33" t="n">
        <v>0</v>
      </c>
      <c r="M56" s="13" t="n">
        <v>1</v>
      </c>
      <c r="N56" s="15" t="n">
        <v>0</v>
      </c>
      <c r="O56" s="33" t="n">
        <v>0</v>
      </c>
      <c r="P56" s="33" t="n">
        <v>2.03</v>
      </c>
      <c r="Q56" s="16" t="n">
        <v>231.42</v>
      </c>
      <c r="R56" s="17" t="n">
        <v>42755</v>
      </c>
      <c r="S56" s="34" t="n">
        <v>42334</v>
      </c>
      <c r="T56" s="13" t="n">
        <v>20</v>
      </c>
      <c r="U56" s="35" t="s">
        <v>59</v>
      </c>
      <c r="V56" s="27" t="s">
        <v>444</v>
      </c>
      <c r="W56" s="27" t="n">
        <v>25</v>
      </c>
      <c r="X56" s="27" t="s">
        <v>445</v>
      </c>
      <c r="Y56" s="27" t="s">
        <v>38</v>
      </c>
      <c r="Z56" s="27" t="s">
        <v>39</v>
      </c>
      <c r="AA56" s="29" t="s">
        <v>446</v>
      </c>
      <c r="AB56" s="13" t="s">
        <v>41</v>
      </c>
      <c r="AC56" s="13" t="s">
        <v>42</v>
      </c>
      <c r="AD56" s="7" t="n">
        <v>42704</v>
      </c>
    </row>
    <row r="57" customFormat="false" ht="14.2" hidden="false" customHeight="false" outlineLevel="0" collapsed="false">
      <c r="A57" s="8" t="n">
        <v>435</v>
      </c>
      <c r="B57" s="13" t="s">
        <v>447</v>
      </c>
      <c r="C57" s="8" t="s">
        <v>448</v>
      </c>
      <c r="D57" s="43" t="str">
        <f aca="false">HYPERLINK("mailto:colegio.futura@terra.com.br#","colegio.futura@terra.com.br")</f>
        <v>colegio.futura@terra.com.br</v>
      </c>
      <c r="E57" s="11"/>
      <c r="F57" s="8" t="s">
        <v>30</v>
      </c>
      <c r="G57" s="8" t="s">
        <v>31</v>
      </c>
      <c r="H57" s="8" t="s">
        <v>32</v>
      </c>
      <c r="I57" s="67" t="n">
        <v>17822513000180</v>
      </c>
      <c r="J57" s="67" t="s">
        <v>130</v>
      </c>
      <c r="K57" s="13" t="n">
        <v>0</v>
      </c>
      <c r="L57" s="68" t="n">
        <v>0</v>
      </c>
      <c r="M57" s="13" t="n">
        <v>1</v>
      </c>
      <c r="N57" s="15" t="n">
        <v>0</v>
      </c>
      <c r="O57" s="68" t="n">
        <v>0</v>
      </c>
      <c r="P57" s="68" t="n">
        <v>2.03</v>
      </c>
      <c r="Q57" s="16" t="n">
        <v>1079.96</v>
      </c>
      <c r="R57" s="17" t="n">
        <v>42755</v>
      </c>
      <c r="S57" s="18" t="n">
        <v>42338</v>
      </c>
      <c r="T57" s="67" t="n">
        <v>10</v>
      </c>
      <c r="U57" s="35" t="s">
        <v>59</v>
      </c>
      <c r="V57" s="27" t="s">
        <v>449</v>
      </c>
      <c r="W57" s="27" t="n">
        <v>236</v>
      </c>
      <c r="X57" s="27" t="s">
        <v>450</v>
      </c>
      <c r="Y57" s="27" t="s">
        <v>38</v>
      </c>
      <c r="Z57" s="27" t="s">
        <v>39</v>
      </c>
      <c r="AA57" s="29" t="s">
        <v>451</v>
      </c>
      <c r="AB57" s="13" t="s">
        <v>41</v>
      </c>
      <c r="AC57" s="13" t="s">
        <v>42</v>
      </c>
      <c r="AD57" s="7" t="n">
        <v>42338</v>
      </c>
    </row>
    <row r="58" customFormat="false" ht="14.95" hidden="false" customHeight="false" outlineLevel="0" collapsed="false">
      <c r="A58" s="8" t="n">
        <v>516</v>
      </c>
      <c r="B58" s="13" t="s">
        <v>452</v>
      </c>
      <c r="C58" s="8" t="s">
        <v>453</v>
      </c>
      <c r="D58" s="43" t="str">
        <f aca="false">HYPERLINK("mailto:secretaria@futurofeliz.com.br#","secretaria@futurofeliz.com.br")</f>
        <v>secretaria@futurofeliz.com.br</v>
      </c>
      <c r="E58" s="11"/>
      <c r="F58" s="8" t="s">
        <v>30</v>
      </c>
      <c r="G58" s="8" t="s">
        <v>31</v>
      </c>
      <c r="H58" s="8" t="s">
        <v>32</v>
      </c>
      <c r="I58" s="31" t="s">
        <v>454</v>
      </c>
      <c r="J58" s="32" t="s">
        <v>130</v>
      </c>
      <c r="K58" s="13" t="n">
        <v>0</v>
      </c>
      <c r="L58" s="33" t="n">
        <v>0</v>
      </c>
      <c r="M58" s="13" t="n">
        <v>1</v>
      </c>
      <c r="N58" s="15" t="n">
        <v>0</v>
      </c>
      <c r="O58" s="33" t="n">
        <v>0</v>
      </c>
      <c r="P58" s="33" t="n">
        <v>2.01</v>
      </c>
      <c r="Q58" s="16" t="n">
        <v>1780.86</v>
      </c>
      <c r="R58" s="17" t="n">
        <v>42755</v>
      </c>
      <c r="S58" s="34" t="n">
        <v>42349</v>
      </c>
      <c r="T58" s="13" t="n">
        <v>10</v>
      </c>
      <c r="U58" s="35" t="s">
        <v>59</v>
      </c>
      <c r="V58" s="27" t="s">
        <v>455</v>
      </c>
      <c r="W58" s="27" t="n">
        <v>399</v>
      </c>
      <c r="X58" s="27" t="s">
        <v>399</v>
      </c>
      <c r="Y58" s="27" t="s">
        <v>38</v>
      </c>
      <c r="Z58" s="27" t="s">
        <v>39</v>
      </c>
      <c r="AA58" s="27" t="s">
        <v>456</v>
      </c>
      <c r="AB58" s="13" t="s">
        <v>41</v>
      </c>
      <c r="AC58" s="13" t="s">
        <v>42</v>
      </c>
      <c r="AD58" s="7" t="n">
        <v>42348</v>
      </c>
    </row>
    <row r="59" customFormat="false" ht="14.95" hidden="false" customHeight="false" outlineLevel="0" collapsed="false">
      <c r="A59" s="8" t="n">
        <v>131</v>
      </c>
      <c r="B59" s="13" t="s">
        <v>457</v>
      </c>
      <c r="C59" s="8" t="s">
        <v>458</v>
      </c>
      <c r="D59" s="10" t="str">
        <f aca="false">HYPERLINK("mailto:yoshiko@guilhermedealmeida.com.br#","yoshiko@guilhermedealmeida.com.br")</f>
        <v>yoshiko@guilhermedealmeida.com.br</v>
      </c>
      <c r="E59" s="11"/>
      <c r="F59" s="8" t="s">
        <v>30</v>
      </c>
      <c r="G59" s="8" t="s">
        <v>31</v>
      </c>
      <c r="H59" s="8" t="s">
        <v>32</v>
      </c>
      <c r="I59" s="12" t="s">
        <v>459</v>
      </c>
      <c r="J59" s="9" t="s">
        <v>130</v>
      </c>
      <c r="K59" s="13" t="n">
        <v>0</v>
      </c>
      <c r="L59" s="14" t="n">
        <v>0</v>
      </c>
      <c r="M59" s="13" t="n">
        <v>1</v>
      </c>
      <c r="N59" s="15" t="n">
        <v>0</v>
      </c>
      <c r="O59" s="14" t="n">
        <v>0</v>
      </c>
      <c r="P59" s="14" t="n">
        <v>2.23</v>
      </c>
      <c r="Q59" s="16" t="n">
        <v>2314.74</v>
      </c>
      <c r="R59" s="17" t="n">
        <v>42755</v>
      </c>
      <c r="S59" s="18" t="n">
        <v>42152</v>
      </c>
      <c r="T59" s="13" t="n">
        <v>10</v>
      </c>
      <c r="U59" s="35" t="s">
        <v>59</v>
      </c>
      <c r="V59" s="27" t="s">
        <v>460</v>
      </c>
      <c r="W59" s="27" t="n">
        <v>855</v>
      </c>
      <c r="X59" s="27" t="s">
        <v>461</v>
      </c>
      <c r="Y59" s="27" t="s">
        <v>92</v>
      </c>
      <c r="Z59" s="27" t="s">
        <v>39</v>
      </c>
      <c r="AA59" s="29" t="s">
        <v>462</v>
      </c>
      <c r="AB59" s="13" t="s">
        <v>41</v>
      </c>
      <c r="AC59" s="13" t="s">
        <v>42</v>
      </c>
      <c r="AD59" s="7" t="n">
        <v>42158</v>
      </c>
    </row>
    <row r="60" customFormat="false" ht="14.95" hidden="false" customHeight="false" outlineLevel="0" collapsed="false">
      <c r="A60" s="8" t="n">
        <v>376</v>
      </c>
      <c r="B60" s="13" t="s">
        <v>463</v>
      </c>
      <c r="C60" s="8" t="s">
        <v>464</v>
      </c>
      <c r="D60" s="43" t="str">
        <f aca="false">HYPERLINK("mailto:elza@colegiomariaantonia.com.br#","elza@colegiomariaantonia.com.br")</f>
        <v>elza@colegiomariaantonia.com.br</v>
      </c>
      <c r="E60" s="11"/>
      <c r="F60" s="8" t="s">
        <v>30</v>
      </c>
      <c r="G60" s="8" t="s">
        <v>31</v>
      </c>
      <c r="H60" s="8" t="s">
        <v>32</v>
      </c>
      <c r="I60" s="8" t="n">
        <v>746077000105</v>
      </c>
      <c r="J60" s="32" t="s">
        <v>130</v>
      </c>
      <c r="K60" s="13" t="n">
        <v>0</v>
      </c>
      <c r="L60" s="33" t="n">
        <v>0</v>
      </c>
      <c r="M60" s="13" t="n">
        <v>1</v>
      </c>
      <c r="N60" s="15" t="n">
        <v>0</v>
      </c>
      <c r="O60" s="33" t="n">
        <v>0</v>
      </c>
      <c r="P60" s="33" t="n">
        <v>1.96</v>
      </c>
      <c r="Q60" s="16" t="n">
        <v>1260.28</v>
      </c>
      <c r="R60" s="17" t="n">
        <v>42755</v>
      </c>
      <c r="S60" s="34" t="n">
        <v>42334</v>
      </c>
      <c r="T60" s="13" t="n">
        <v>10</v>
      </c>
      <c r="U60" s="35" t="s">
        <v>59</v>
      </c>
      <c r="V60" s="27" t="s">
        <v>465</v>
      </c>
      <c r="W60" s="27" t="n">
        <v>559</v>
      </c>
      <c r="X60" s="27" t="s">
        <v>466</v>
      </c>
      <c r="Y60" s="27" t="s">
        <v>38</v>
      </c>
      <c r="Z60" s="27" t="s">
        <v>39</v>
      </c>
      <c r="AA60" s="29" t="s">
        <v>467</v>
      </c>
      <c r="AB60" s="13" t="s">
        <v>41</v>
      </c>
      <c r="AC60" s="13" t="s">
        <v>42</v>
      </c>
      <c r="AD60" s="7" t="n">
        <v>42338</v>
      </c>
    </row>
    <row r="61" customFormat="false" ht="14.2" hidden="false" customHeight="false" outlineLevel="0" collapsed="false">
      <c r="A61" s="8" t="n">
        <v>10</v>
      </c>
      <c r="B61" s="13" t="s">
        <v>468</v>
      </c>
      <c r="C61" s="8" t="s">
        <v>469</v>
      </c>
      <c r="D61" s="69" t="str">
        <f aca="false">HYPERLINK("mailto:aguesse@notredamecampinas.com.br#","aguesse@notredamecampinas.com.br")</f>
        <v>aguesse@notredamecampinas.com.br</v>
      </c>
      <c r="E61" s="70" t="str">
        <f aca="false">HYPERLINK("mailto:distrito@notredamecampinas.com.br#","distrito@notredamecampinas.com.br")</f>
        <v>distrito@notredamecampinas.com.br</v>
      </c>
      <c r="F61" s="8" t="s">
        <v>30</v>
      </c>
      <c r="G61" s="8" t="s">
        <v>31</v>
      </c>
      <c r="H61" s="8" t="s">
        <v>32</v>
      </c>
      <c r="I61" s="8" t="n">
        <v>60993193001122</v>
      </c>
      <c r="J61" s="13" t="s">
        <v>130</v>
      </c>
      <c r="K61" s="13" t="n">
        <v>0</v>
      </c>
      <c r="L61" s="15" t="n">
        <v>0</v>
      </c>
      <c r="M61" s="13" t="n">
        <v>1</v>
      </c>
      <c r="N61" s="15" t="n">
        <v>0</v>
      </c>
      <c r="O61" s="15" t="n">
        <v>0</v>
      </c>
      <c r="P61" s="15" t="n">
        <v>1.62</v>
      </c>
      <c r="Q61" s="16" t="n">
        <v>2718.36</v>
      </c>
      <c r="R61" s="17" t="n">
        <v>42755</v>
      </c>
      <c r="S61" s="17" t="n">
        <v>42360</v>
      </c>
      <c r="T61" s="13" t="n">
        <v>20</v>
      </c>
      <c r="U61" s="35" t="s">
        <v>59</v>
      </c>
      <c r="V61" s="27" t="s">
        <v>470</v>
      </c>
      <c r="W61" s="27" t="n">
        <v>151</v>
      </c>
      <c r="X61" s="27" t="s">
        <v>471</v>
      </c>
      <c r="Y61" s="27" t="s">
        <v>472</v>
      </c>
      <c r="Z61" s="27" t="s">
        <v>39</v>
      </c>
      <c r="AA61" s="27" t="s">
        <v>473</v>
      </c>
      <c r="AB61" s="13" t="s">
        <v>41</v>
      </c>
      <c r="AC61" s="13" t="s">
        <v>42</v>
      </c>
      <c r="AD61" s="7" t="n">
        <v>42038</v>
      </c>
    </row>
    <row r="62" customFormat="false" ht="14.95" hidden="false" customHeight="false" outlineLevel="0" collapsed="false">
      <c r="A62" s="8" t="n">
        <v>203</v>
      </c>
      <c r="B62" s="13" t="s">
        <v>474</v>
      </c>
      <c r="C62" s="8" t="s">
        <v>475</v>
      </c>
      <c r="D62" s="10" t="str">
        <f aca="false">HYPERLINK("mailto:ana@novotempocolegio.com.br#","ana@novotempocolegio.com.br")</f>
        <v>ana@novotempocolegio.com.br</v>
      </c>
      <c r="E62" s="11"/>
      <c r="F62" s="8" t="s">
        <v>30</v>
      </c>
      <c r="G62" s="8" t="s">
        <v>31</v>
      </c>
      <c r="H62" s="8" t="s">
        <v>32</v>
      </c>
      <c r="I62" s="12" t="s">
        <v>476</v>
      </c>
      <c r="J62" s="9" t="s">
        <v>411</v>
      </c>
      <c r="K62" s="13" t="n">
        <v>0</v>
      </c>
      <c r="L62" s="14" t="n">
        <v>0</v>
      </c>
      <c r="M62" s="13" t="n">
        <v>1</v>
      </c>
      <c r="N62" s="15" t="n">
        <v>0</v>
      </c>
      <c r="O62" s="14" t="n">
        <v>0</v>
      </c>
      <c r="P62" s="14" t="n">
        <v>1.07</v>
      </c>
      <c r="Q62" s="16" t="n">
        <v>642</v>
      </c>
      <c r="R62" s="17" t="n">
        <v>42755</v>
      </c>
      <c r="S62" s="18" t="n">
        <v>42199</v>
      </c>
      <c r="T62" s="13" t="n">
        <v>10</v>
      </c>
      <c r="U62" s="35" t="s">
        <v>59</v>
      </c>
      <c r="V62" s="27" t="s">
        <v>477</v>
      </c>
      <c r="W62" s="27" t="n">
        <v>355</v>
      </c>
      <c r="X62" s="27" t="s">
        <v>478</v>
      </c>
      <c r="Y62" s="27" t="s">
        <v>38</v>
      </c>
      <c r="Z62" s="27" t="s">
        <v>39</v>
      </c>
      <c r="AA62" s="29" t="s">
        <v>479</v>
      </c>
      <c r="AB62" s="13" t="s">
        <v>41</v>
      </c>
      <c r="AC62" s="13" t="s">
        <v>42</v>
      </c>
      <c r="AD62" s="7" t="n">
        <v>42215</v>
      </c>
    </row>
    <row r="63" customFormat="false" ht="14.95" hidden="false" customHeight="false" outlineLevel="0" collapsed="false">
      <c r="A63" s="8" t="n">
        <v>125</v>
      </c>
      <c r="B63" s="13" t="s">
        <v>480</v>
      </c>
      <c r="C63" s="8" t="s">
        <v>481</v>
      </c>
      <c r="D63" s="71" t="str">
        <f aca="false">HYPERLINK("mailto:colegioorlandogarcia@terra.com.br#","colegioorlandogarcia@terra.com.br")</f>
        <v>colegioorlandogarcia@terra.com.br</v>
      </c>
      <c r="E63" s="11"/>
      <c r="F63" s="8" t="s">
        <v>30</v>
      </c>
      <c r="G63" s="8" t="s">
        <v>31</v>
      </c>
      <c r="H63" s="8" t="s">
        <v>32</v>
      </c>
      <c r="I63" s="12" t="s">
        <v>482</v>
      </c>
      <c r="J63" s="9" t="s">
        <v>411</v>
      </c>
      <c r="K63" s="13" t="n">
        <v>0</v>
      </c>
      <c r="L63" s="14" t="n">
        <v>0</v>
      </c>
      <c r="M63" s="13" t="n">
        <v>1</v>
      </c>
      <c r="N63" s="15" t="n">
        <v>0</v>
      </c>
      <c r="O63" s="14" t="n">
        <v>0</v>
      </c>
      <c r="P63" s="14" t="n">
        <v>1.06</v>
      </c>
      <c r="Q63" s="16" t="n">
        <v>496.08</v>
      </c>
      <c r="R63" s="17" t="n">
        <v>42755</v>
      </c>
      <c r="S63" s="18" t="n">
        <v>42136</v>
      </c>
      <c r="T63" s="13" t="n">
        <v>10</v>
      </c>
      <c r="U63" s="35" t="s">
        <v>59</v>
      </c>
      <c r="V63" s="27" t="s">
        <v>483</v>
      </c>
      <c r="W63" s="27" t="n">
        <v>110</v>
      </c>
      <c r="X63" s="27" t="s">
        <v>484</v>
      </c>
      <c r="Y63" s="27" t="s">
        <v>38</v>
      </c>
      <c r="Z63" s="27" t="s">
        <v>39</v>
      </c>
      <c r="AA63" s="29" t="s">
        <v>485</v>
      </c>
      <c r="AB63" s="13" t="s">
        <v>41</v>
      </c>
      <c r="AC63" s="13" t="s">
        <v>42</v>
      </c>
      <c r="AD63" s="7" t="n">
        <v>42152</v>
      </c>
    </row>
    <row r="64" customFormat="false" ht="22.45" hidden="false" customHeight="false" outlineLevel="0" collapsed="false">
      <c r="A64" s="8" t="n">
        <v>107</v>
      </c>
      <c r="B64" s="13" t="s">
        <v>486</v>
      </c>
      <c r="C64" s="8" t="s">
        <v>487</v>
      </c>
      <c r="D64" s="71" t="str">
        <f aca="false">HYPERLINK("mailto:rbezerra.santagema@passionista.com.br#","rbezerra.santagema@passionista.com.br")</f>
        <v>rbezerra.santagema@passionista.com.br</v>
      </c>
      <c r="E64" s="72" t="str">
        <f aca="false">HYPERLINK("mailto:rlopez.santagema@passionista.com.br#","rlopez.santagema@passionista.com.br")</f>
        <v>rlopez.santagema@passionista.com.br</v>
      </c>
      <c r="F64" s="8" t="s">
        <v>30</v>
      </c>
      <c r="G64" s="8" t="s">
        <v>31</v>
      </c>
      <c r="H64" s="8" t="s">
        <v>32</v>
      </c>
      <c r="I64" s="73" t="s">
        <v>488</v>
      </c>
      <c r="J64" s="13" t="s">
        <v>130</v>
      </c>
      <c r="K64" s="13" t="n">
        <v>0</v>
      </c>
      <c r="L64" s="15" t="n">
        <v>0</v>
      </c>
      <c r="M64" s="13" t="n">
        <v>1</v>
      </c>
      <c r="N64" s="15" t="n">
        <v>0</v>
      </c>
      <c r="O64" s="15" t="n">
        <v>0</v>
      </c>
      <c r="P64" s="15" t="n">
        <v>1.39</v>
      </c>
      <c r="Q64" s="16" t="n">
        <v>480.94</v>
      </c>
      <c r="R64" s="17" t="n">
        <v>42755</v>
      </c>
      <c r="S64" s="34" t="n">
        <v>42128</v>
      </c>
      <c r="T64" s="13" t="n">
        <v>10</v>
      </c>
      <c r="U64" s="35" t="s">
        <v>59</v>
      </c>
      <c r="V64" s="27" t="s">
        <v>489</v>
      </c>
      <c r="W64" s="27" t="n">
        <v>115</v>
      </c>
      <c r="X64" s="27" t="s">
        <v>490</v>
      </c>
      <c r="Y64" s="27" t="s">
        <v>38</v>
      </c>
      <c r="Z64" s="27" t="s">
        <v>39</v>
      </c>
      <c r="AA64" s="29" t="s">
        <v>491</v>
      </c>
      <c r="AB64" s="13" t="s">
        <v>41</v>
      </c>
      <c r="AC64" s="13" t="s">
        <v>42</v>
      </c>
      <c r="AD64" s="7" t="n">
        <v>42128</v>
      </c>
    </row>
    <row r="65" customFormat="false" ht="14.2" hidden="false" customHeight="false" outlineLevel="0" collapsed="false">
      <c r="A65" s="8" t="n">
        <v>108</v>
      </c>
      <c r="B65" s="13" t="s">
        <v>492</v>
      </c>
      <c r="C65" s="8" t="s">
        <v>493</v>
      </c>
      <c r="D65" s="71" t="str">
        <f aca="false">HYPERLINK("mailto:ir.aline.silva@passionista.com.br#","ir.aline.silva@passionista.com.br")</f>
        <v>ir.aline.silva@passionista.com.br</v>
      </c>
      <c r="E65" s="72" t="str">
        <f aca="false">HYPERLINK("mailto:rmuriano.santamaria@passionista.com.br#","rmuriano.santamaria@passionista.com.br")</f>
        <v>rmuriano.santamaria@passionista.com.br</v>
      </c>
      <c r="F65" s="8" t="s">
        <v>30</v>
      </c>
      <c r="G65" s="8" t="s">
        <v>31</v>
      </c>
      <c r="H65" s="8" t="s">
        <v>32</v>
      </c>
      <c r="I65" s="12" t="s">
        <v>494</v>
      </c>
      <c r="J65" s="13" t="s">
        <v>130</v>
      </c>
      <c r="K65" s="13" t="n">
        <v>0</v>
      </c>
      <c r="L65" s="15" t="n">
        <v>0</v>
      </c>
      <c r="M65" s="13" t="n">
        <v>1</v>
      </c>
      <c r="N65" s="15" t="n">
        <v>0</v>
      </c>
      <c r="O65" s="15" t="n">
        <v>0</v>
      </c>
      <c r="P65" s="15" t="n">
        <v>1.39</v>
      </c>
      <c r="Q65" s="16" t="n">
        <v>586.58</v>
      </c>
      <c r="R65" s="17" t="n">
        <v>42755</v>
      </c>
      <c r="S65" s="18" t="n">
        <v>42128</v>
      </c>
      <c r="T65" s="13" t="n">
        <v>10</v>
      </c>
      <c r="U65" s="35" t="s">
        <v>59</v>
      </c>
      <c r="V65" s="27" t="s">
        <v>495</v>
      </c>
      <c r="W65" s="27" t="n">
        <v>514</v>
      </c>
      <c r="X65" s="27" t="s">
        <v>496</v>
      </c>
      <c r="Y65" s="27" t="s">
        <v>497</v>
      </c>
      <c r="Z65" s="27" t="s">
        <v>39</v>
      </c>
      <c r="AA65" s="27" t="s">
        <v>498</v>
      </c>
      <c r="AB65" s="13" t="s">
        <v>41</v>
      </c>
      <c r="AC65" s="13" t="s">
        <v>42</v>
      </c>
      <c r="AD65" s="7" t="n">
        <v>42122</v>
      </c>
    </row>
    <row r="66" customFormat="false" ht="22.45" hidden="false" customHeight="false" outlineLevel="0" collapsed="false">
      <c r="A66" s="8" t="n">
        <v>104</v>
      </c>
      <c r="B66" s="13" t="s">
        <v>499</v>
      </c>
      <c r="C66" s="8" t="s">
        <v>500</v>
      </c>
      <c r="D66" s="71" t="str">
        <f aca="false">HYPERLINK("mailto:ir.arlete.balarini@passionista.com.br#","ir.arlete.balarini@passionista.com.br")</f>
        <v>ir.arlete.balarini@passionista.com.br</v>
      </c>
      <c r="E66" s="72" t="str">
        <f aca="false">HYPERLINK("mailto:rmuriano.santamaria@passionista.com.br#","rmuriano.santamaria@passionista.com.br")</f>
        <v>rmuriano.santamaria@passionista.com.br</v>
      </c>
      <c r="F66" s="8" t="s">
        <v>30</v>
      </c>
      <c r="G66" s="8" t="s">
        <v>31</v>
      </c>
      <c r="H66" s="8" t="s">
        <v>32</v>
      </c>
      <c r="I66" s="73" t="s">
        <v>501</v>
      </c>
      <c r="J66" s="13" t="s">
        <v>130</v>
      </c>
      <c r="K66" s="13" t="n">
        <v>0</v>
      </c>
      <c r="L66" s="15" t="n">
        <v>0</v>
      </c>
      <c r="M66" s="13" t="n">
        <v>1</v>
      </c>
      <c r="N66" s="15" t="n">
        <v>0</v>
      </c>
      <c r="O66" s="15" t="n">
        <v>0</v>
      </c>
      <c r="P66" s="15" t="n">
        <v>1.36</v>
      </c>
      <c r="Q66" s="16" t="n">
        <v>371.28</v>
      </c>
      <c r="R66" s="17" t="n">
        <v>42755</v>
      </c>
      <c r="S66" s="34" t="n">
        <v>42128</v>
      </c>
      <c r="T66" s="13" t="n">
        <v>10</v>
      </c>
      <c r="U66" s="35" t="s">
        <v>59</v>
      </c>
      <c r="V66" s="27" t="s">
        <v>502</v>
      </c>
      <c r="W66" s="27" t="n">
        <v>100</v>
      </c>
      <c r="X66" s="27" t="s">
        <v>81</v>
      </c>
      <c r="Y66" s="27" t="s">
        <v>503</v>
      </c>
      <c r="Z66" s="27" t="s">
        <v>39</v>
      </c>
      <c r="AA66" s="29" t="s">
        <v>504</v>
      </c>
      <c r="AB66" s="13" t="s">
        <v>41</v>
      </c>
      <c r="AC66" s="13" t="s">
        <v>42</v>
      </c>
      <c r="AD66" s="7" t="n">
        <v>42128</v>
      </c>
    </row>
    <row r="67" customFormat="false" ht="14.2" hidden="false" customHeight="false" outlineLevel="0" collapsed="false">
      <c r="A67" s="8" t="n">
        <v>106</v>
      </c>
      <c r="B67" s="13" t="s">
        <v>505</v>
      </c>
      <c r="C67" s="8" t="s">
        <v>506</v>
      </c>
      <c r="D67" s="71" t="str">
        <f aca="false">HYPERLINK("mailto:economado.saopaulodacruz@passionista.com.br#","economado.saopaulodacruz@passionista.com.br")</f>
        <v>economado.saopaulodacruz@passionista.com.br</v>
      </c>
      <c r="E67" s="70" t="str">
        <f aca="false">HYPERLINK("mailto:rh.saopaulodacruz@passionista.com.br#","rh.saopaulodacruz@passionista.com.br")</f>
        <v>rh.saopaulodacruz@passionista.com.br</v>
      </c>
      <c r="F67" s="8" t="s">
        <v>30</v>
      </c>
      <c r="G67" s="8" t="s">
        <v>31</v>
      </c>
      <c r="H67" s="8" t="s">
        <v>32</v>
      </c>
      <c r="I67" s="8" t="n">
        <v>76731033000335</v>
      </c>
      <c r="J67" s="13" t="s">
        <v>130</v>
      </c>
      <c r="K67" s="13" t="n">
        <v>0</v>
      </c>
      <c r="L67" s="15" t="n">
        <v>0</v>
      </c>
      <c r="M67" s="13" t="n">
        <v>1</v>
      </c>
      <c r="N67" s="15" t="n">
        <v>0</v>
      </c>
      <c r="O67" s="15" t="n">
        <v>0</v>
      </c>
      <c r="P67" s="15" t="n">
        <v>1.41</v>
      </c>
      <c r="Q67" s="16" t="n">
        <v>1607.4</v>
      </c>
      <c r="R67" s="17" t="n">
        <v>42755</v>
      </c>
      <c r="S67" s="17" t="n">
        <v>42094</v>
      </c>
      <c r="T67" s="13" t="n">
        <v>10</v>
      </c>
      <c r="U67" s="35" t="s">
        <v>59</v>
      </c>
      <c r="V67" s="27" t="s">
        <v>507</v>
      </c>
      <c r="W67" s="27" t="n">
        <v>470</v>
      </c>
      <c r="X67" s="27" t="s">
        <v>508</v>
      </c>
      <c r="Y67" s="27" t="s">
        <v>38</v>
      </c>
      <c r="Z67" s="27" t="s">
        <v>39</v>
      </c>
      <c r="AA67" s="29" t="s">
        <v>509</v>
      </c>
      <c r="AB67" s="13" t="s">
        <v>41</v>
      </c>
      <c r="AC67" s="13" t="s">
        <v>42</v>
      </c>
      <c r="AD67" s="7" t="n">
        <v>42116</v>
      </c>
    </row>
    <row r="68" customFormat="false" ht="14.95" hidden="false" customHeight="false" outlineLevel="0" collapsed="false">
      <c r="A68" s="8" t="n">
        <v>318</v>
      </c>
      <c r="B68" s="13" t="s">
        <v>510</v>
      </c>
      <c r="C68" s="8" t="s">
        <v>511</v>
      </c>
      <c r="D68" s="42" t="str">
        <f aca="false">HYPERLINK("mailto:financeiro@pequenoprincipe.com.br#","financeiro@pequenoprincipe.com.br")</f>
        <v>financeiro@pequenoprincipe.com.br</v>
      </c>
      <c r="E68" s="11"/>
      <c r="F68" s="8" t="s">
        <v>30</v>
      </c>
      <c r="G68" s="8" t="s">
        <v>31</v>
      </c>
      <c r="H68" s="8" t="s">
        <v>32</v>
      </c>
      <c r="I68" s="12" t="s">
        <v>512</v>
      </c>
      <c r="J68" s="9" t="s">
        <v>130</v>
      </c>
      <c r="K68" s="13" t="n">
        <v>0</v>
      </c>
      <c r="L68" s="14" t="n">
        <v>0</v>
      </c>
      <c r="M68" s="13" t="n">
        <v>1</v>
      </c>
      <c r="N68" s="15" t="n">
        <v>0</v>
      </c>
      <c r="O68" s="14" t="n">
        <v>0</v>
      </c>
      <c r="P68" s="14" t="n">
        <v>1.9</v>
      </c>
      <c r="Q68" s="16" t="n">
        <v>1537.1</v>
      </c>
      <c r="R68" s="17" t="n">
        <v>42755</v>
      </c>
      <c r="S68" s="18" t="n">
        <v>42311</v>
      </c>
      <c r="T68" s="13" t="n">
        <v>10</v>
      </c>
      <c r="U68" s="35" t="s">
        <v>59</v>
      </c>
      <c r="V68" s="27" t="s">
        <v>513</v>
      </c>
      <c r="W68" s="27" t="n">
        <v>59</v>
      </c>
      <c r="X68" s="27" t="s">
        <v>514</v>
      </c>
      <c r="Y68" s="27" t="s">
        <v>386</v>
      </c>
      <c r="Z68" s="27" t="s">
        <v>387</v>
      </c>
      <c r="AA68" s="29" t="s">
        <v>515</v>
      </c>
      <c r="AB68" s="13" t="s">
        <v>41</v>
      </c>
      <c r="AC68" s="13" t="s">
        <v>42</v>
      </c>
      <c r="AD68" s="7" t="n">
        <v>42306</v>
      </c>
    </row>
    <row r="69" customFormat="false" ht="14.95" hidden="false" customHeight="false" outlineLevel="0" collapsed="false">
      <c r="A69" s="8" t="n">
        <v>471</v>
      </c>
      <c r="B69" s="13" t="s">
        <v>516</v>
      </c>
      <c r="C69" s="8" t="s">
        <v>517</v>
      </c>
      <c r="D69" s="43" t="str">
        <f aca="false">HYPERLINK("mailto:patymitsunari@gmail.com#","patymitsunari@gmail.com")</f>
        <v>patymitsunari@gmail.com</v>
      </c>
      <c r="E69" s="11"/>
      <c r="F69" s="8" t="s">
        <v>30</v>
      </c>
      <c r="G69" s="8" t="s">
        <v>31</v>
      </c>
      <c r="H69" s="8" t="s">
        <v>32</v>
      </c>
      <c r="I69" s="12" t="s">
        <v>518</v>
      </c>
      <c r="J69" s="9" t="s">
        <v>130</v>
      </c>
      <c r="K69" s="13" t="n">
        <v>0</v>
      </c>
      <c r="L69" s="14" t="n">
        <v>0</v>
      </c>
      <c r="M69" s="13" t="n">
        <v>1</v>
      </c>
      <c r="N69" s="15" t="n">
        <v>0</v>
      </c>
      <c r="O69" s="14" t="n">
        <v>0</v>
      </c>
      <c r="P69" s="14" t="n">
        <v>2.03</v>
      </c>
      <c r="Q69" s="16" t="n">
        <v>678.02</v>
      </c>
      <c r="R69" s="17" t="n">
        <v>42755</v>
      </c>
      <c r="S69" s="18" t="n">
        <v>42328</v>
      </c>
      <c r="T69" s="13" t="n">
        <v>20</v>
      </c>
      <c r="U69" s="35" t="s">
        <v>59</v>
      </c>
      <c r="V69" s="27" t="s">
        <v>519</v>
      </c>
      <c r="W69" s="27" t="n">
        <v>20</v>
      </c>
      <c r="X69" s="27" t="s">
        <v>520</v>
      </c>
      <c r="Y69" s="27" t="s">
        <v>38</v>
      </c>
      <c r="Z69" s="27" t="s">
        <v>39</v>
      </c>
      <c r="AA69" s="29" t="s">
        <v>521</v>
      </c>
      <c r="AB69" s="13" t="s">
        <v>41</v>
      </c>
      <c r="AC69" s="13" t="s">
        <v>42</v>
      </c>
      <c r="AD69" s="7" t="n">
        <v>42327</v>
      </c>
    </row>
    <row r="70" customFormat="false" ht="14.95" hidden="false" customHeight="false" outlineLevel="0" collapsed="false">
      <c r="A70" s="8" t="n">
        <v>413</v>
      </c>
      <c r="B70" s="13" t="s">
        <v>522</v>
      </c>
      <c r="C70" s="8" t="s">
        <v>523</v>
      </c>
      <c r="D70" s="43" t="str">
        <f aca="false">HYPERLINK("mailto:jportinari@gmail.com#","jportinari@gmail.com")</f>
        <v>jportinari@gmail.com</v>
      </c>
      <c r="E70" s="11"/>
      <c r="F70" s="8" t="s">
        <v>30</v>
      </c>
      <c r="G70" s="8" t="s">
        <v>31</v>
      </c>
      <c r="H70" s="8" t="s">
        <v>32</v>
      </c>
      <c r="I70" s="12" t="s">
        <v>524</v>
      </c>
      <c r="J70" s="9" t="s">
        <v>130</v>
      </c>
      <c r="K70" s="13" t="n">
        <v>0</v>
      </c>
      <c r="L70" s="14" t="n">
        <v>0</v>
      </c>
      <c r="M70" s="13" t="n">
        <v>1</v>
      </c>
      <c r="N70" s="15" t="n">
        <v>0</v>
      </c>
      <c r="O70" s="14" t="n">
        <v>0</v>
      </c>
      <c r="P70" s="14" t="n">
        <v>1.9</v>
      </c>
      <c r="Q70" s="16" t="n">
        <v>1607.4</v>
      </c>
      <c r="R70" s="17" t="n">
        <v>42755</v>
      </c>
      <c r="S70" s="18" t="n">
        <v>42338</v>
      </c>
      <c r="T70" s="13" t="n">
        <v>10</v>
      </c>
      <c r="U70" s="35" t="s">
        <v>59</v>
      </c>
      <c r="V70" s="27" t="s">
        <v>525</v>
      </c>
      <c r="W70" s="27" t="n">
        <v>698</v>
      </c>
      <c r="X70" s="27" t="s">
        <v>526</v>
      </c>
      <c r="Y70" s="27" t="s">
        <v>426</v>
      </c>
      <c r="Z70" s="27" t="s">
        <v>39</v>
      </c>
      <c r="AA70" s="29" t="s">
        <v>527</v>
      </c>
      <c r="AB70" s="13" t="s">
        <v>41</v>
      </c>
      <c r="AC70" s="13" t="s">
        <v>42</v>
      </c>
      <c r="AD70" s="7" t="n">
        <v>42327</v>
      </c>
    </row>
    <row r="71" customFormat="false" ht="14.95" hidden="false" customHeight="false" outlineLevel="0" collapsed="false">
      <c r="A71" s="8" t="n">
        <v>123</v>
      </c>
      <c r="B71" s="13" t="s">
        <v>528</v>
      </c>
      <c r="C71" s="8" t="s">
        <v>529</v>
      </c>
      <c r="D71" s="10" t="str">
        <f aca="false">HYPERLINK("mailto:comunicacao@colegioraposotavares.com.br#","comunicacao@colegioraposotavares.com.br")</f>
        <v>comunicacao@colegioraposotavares.com.br</v>
      </c>
      <c r="E71" s="41" t="str">
        <f aca="false">HYPERLINK("mailto:diretoriaraposo@globo.com#","diretoriaraposo@globo.com")</f>
        <v>diretoriaraposo@globo.com</v>
      </c>
      <c r="F71" s="8" t="s">
        <v>30</v>
      </c>
      <c r="G71" s="8" t="s">
        <v>31</v>
      </c>
      <c r="H71" s="8" t="s">
        <v>32</v>
      </c>
      <c r="I71" s="12" t="s">
        <v>530</v>
      </c>
      <c r="J71" s="9" t="s">
        <v>130</v>
      </c>
      <c r="K71" s="13" t="n">
        <v>0</v>
      </c>
      <c r="L71" s="14" t="n">
        <v>0</v>
      </c>
      <c r="M71" s="13" t="n">
        <v>1</v>
      </c>
      <c r="N71" s="15" t="n">
        <v>0</v>
      </c>
      <c r="O71" s="14" t="n">
        <v>0</v>
      </c>
      <c r="P71" s="14" t="n">
        <v>1.06</v>
      </c>
      <c r="Q71" s="16" t="n">
        <v>505.62</v>
      </c>
      <c r="R71" s="17" t="n">
        <v>42755</v>
      </c>
      <c r="S71" s="18" t="n">
        <v>42138</v>
      </c>
      <c r="T71" s="13" t="n">
        <v>10</v>
      </c>
      <c r="U71" s="35" t="s">
        <v>59</v>
      </c>
      <c r="V71" s="27" t="s">
        <v>531</v>
      </c>
      <c r="W71" s="74" t="n">
        <v>11</v>
      </c>
      <c r="X71" s="27" t="s">
        <v>532</v>
      </c>
      <c r="Y71" s="27" t="s">
        <v>38</v>
      </c>
      <c r="Z71" s="27" t="s">
        <v>39</v>
      </c>
      <c r="AA71" s="29" t="s">
        <v>533</v>
      </c>
      <c r="AB71" s="13" t="s">
        <v>41</v>
      </c>
      <c r="AC71" s="13" t="s">
        <v>42</v>
      </c>
      <c r="AD71" s="7" t="n">
        <v>42177</v>
      </c>
    </row>
    <row r="72" customFormat="false" ht="14.95" hidden="false" customHeight="false" outlineLevel="0" collapsed="false">
      <c r="A72" s="8" t="n">
        <v>97</v>
      </c>
      <c r="B72" s="13" t="s">
        <v>534</v>
      </c>
      <c r="C72" s="8" t="s">
        <v>535</v>
      </c>
      <c r="D72" s="75" t="str">
        <f aca="false">HYPERLINK("mailto:crd@saa.com.br#","crd@saa.com.br")</f>
        <v>crd@saa.com.br</v>
      </c>
      <c r="E72" s="11"/>
      <c r="F72" s="8" t="s">
        <v>30</v>
      </c>
      <c r="G72" s="8" t="s">
        <v>31</v>
      </c>
      <c r="H72" s="8" t="s">
        <v>32</v>
      </c>
      <c r="I72" s="12" t="s">
        <v>536</v>
      </c>
      <c r="J72" s="9" t="s">
        <v>130</v>
      </c>
      <c r="K72" s="13" t="n">
        <v>0</v>
      </c>
      <c r="L72" s="14" t="n">
        <v>0</v>
      </c>
      <c r="M72" s="13" t="n">
        <v>1</v>
      </c>
      <c r="N72" s="15" t="n">
        <v>0</v>
      </c>
      <c r="O72" s="14" t="n">
        <v>0</v>
      </c>
      <c r="P72" s="14" t="n">
        <v>1.78</v>
      </c>
      <c r="Q72" s="16" t="n">
        <v>1096.48</v>
      </c>
      <c r="R72" s="17" t="n">
        <v>42755</v>
      </c>
      <c r="S72" s="18" t="n">
        <v>42142</v>
      </c>
      <c r="T72" s="13" t="n">
        <v>10</v>
      </c>
      <c r="U72" s="35" t="s">
        <v>59</v>
      </c>
      <c r="V72" s="27" t="s">
        <v>537</v>
      </c>
      <c r="W72" s="27" t="n">
        <v>185</v>
      </c>
      <c r="X72" s="27" t="s">
        <v>538</v>
      </c>
      <c r="Y72" s="27" t="s">
        <v>38</v>
      </c>
      <c r="Z72" s="27" t="s">
        <v>39</v>
      </c>
      <c r="AA72" s="29" t="s">
        <v>539</v>
      </c>
      <c r="AB72" s="13" t="s">
        <v>41</v>
      </c>
      <c r="AC72" s="13" t="s">
        <v>42</v>
      </c>
      <c r="AD72" s="7" t="n">
        <v>42136</v>
      </c>
    </row>
    <row r="73" customFormat="false" ht="14.95" hidden="false" customHeight="false" outlineLevel="0" collapsed="false">
      <c r="A73" s="8" t="n">
        <v>91</v>
      </c>
      <c r="B73" s="13" t="s">
        <v>540</v>
      </c>
      <c r="C73" s="8" t="s">
        <v>541</v>
      </c>
      <c r="D73" s="10" t="str">
        <f aca="false">HYPERLINK("mailto:tesouraria@santacruz.g12.br#","tesouraria@santacruz.g12.br")</f>
        <v>tesouraria@santacruz.g12.br</v>
      </c>
      <c r="E73" s="41" t="str">
        <f aca="false">HYPERLINK("mailto:rogerio@santacruz.g12.br#","rogerio@santacruz.g12.br")</f>
        <v>rogerio@santacruz.g12.br</v>
      </c>
      <c r="F73" s="8" t="s">
        <v>30</v>
      </c>
      <c r="G73" s="8" t="s">
        <v>31</v>
      </c>
      <c r="H73" s="8" t="s">
        <v>32</v>
      </c>
      <c r="I73" s="12" t="s">
        <v>542</v>
      </c>
      <c r="J73" s="9" t="s">
        <v>130</v>
      </c>
      <c r="K73" s="13" t="n">
        <v>0</v>
      </c>
      <c r="L73" s="14" t="n">
        <v>0</v>
      </c>
      <c r="M73" s="13" t="n">
        <v>1</v>
      </c>
      <c r="N73" s="15" t="n">
        <v>0</v>
      </c>
      <c r="O73" s="14" t="n">
        <v>0</v>
      </c>
      <c r="P73" s="14" t="n">
        <v>1.06</v>
      </c>
      <c r="Q73" s="16" t="n">
        <v>2823.84</v>
      </c>
      <c r="R73" s="17" t="n">
        <v>42755</v>
      </c>
      <c r="S73" s="18" t="n">
        <v>42249</v>
      </c>
      <c r="T73" s="13" t="n">
        <v>20</v>
      </c>
      <c r="U73" s="35" t="s">
        <v>59</v>
      </c>
      <c r="V73" s="27" t="s">
        <v>543</v>
      </c>
      <c r="W73" s="27" t="n">
        <v>177</v>
      </c>
      <c r="X73" s="27" t="s">
        <v>544</v>
      </c>
      <c r="Y73" s="27" t="s">
        <v>38</v>
      </c>
      <c r="Z73" s="27" t="s">
        <v>39</v>
      </c>
      <c r="AA73" s="29" t="s">
        <v>545</v>
      </c>
      <c r="AB73" s="13" t="s">
        <v>41</v>
      </c>
      <c r="AC73" s="13" t="s">
        <v>42</v>
      </c>
      <c r="AD73" s="7" t="n">
        <v>42244</v>
      </c>
    </row>
    <row r="74" customFormat="false" ht="14.2" hidden="false" customHeight="false" outlineLevel="0" collapsed="false">
      <c r="A74" s="8" t="n">
        <v>34</v>
      </c>
      <c r="B74" s="13" t="s">
        <v>546</v>
      </c>
      <c r="C74" s="8" t="s">
        <v>547</v>
      </c>
      <c r="D74" s="10" t="str">
        <f aca="false">HYPERLINK("mailto:cristiane_seletivo@terra.com.br#","cristiane_seletivo@terra.com.br")</f>
        <v>cristiane_seletivo@terra.com.br</v>
      </c>
      <c r="E74" s="70" t="str">
        <f aca="false">HYPERLINK("mailto:vanessaseletivo@hotmail.com#","vanessaseletivo@hotmail.com")</f>
        <v>vanessaseletivo@hotmail.com</v>
      </c>
      <c r="F74" s="8" t="s">
        <v>30</v>
      </c>
      <c r="G74" s="8" t="s">
        <v>31</v>
      </c>
      <c r="H74" s="8" t="s">
        <v>32</v>
      </c>
      <c r="I74" s="8" t="n">
        <v>10722234000104</v>
      </c>
      <c r="J74" s="13" t="s">
        <v>130</v>
      </c>
      <c r="K74" s="13" t="n">
        <v>0</v>
      </c>
      <c r="L74" s="15" t="n">
        <v>0</v>
      </c>
      <c r="M74" s="13" t="n">
        <v>1</v>
      </c>
      <c r="N74" s="15" t="n">
        <v>0</v>
      </c>
      <c r="O74" s="15" t="n">
        <v>0</v>
      </c>
      <c r="P74" s="15" t="n">
        <v>2.49</v>
      </c>
      <c r="Q74" s="16" t="n">
        <v>831.66</v>
      </c>
      <c r="R74" s="17" t="n">
        <v>42755</v>
      </c>
      <c r="S74" s="17" t="n">
        <v>42306</v>
      </c>
      <c r="T74" s="13" t="n">
        <v>20</v>
      </c>
      <c r="U74" s="35" t="s">
        <v>59</v>
      </c>
      <c r="V74" s="27" t="s">
        <v>548</v>
      </c>
      <c r="W74" s="27" t="n">
        <v>940</v>
      </c>
      <c r="X74" s="27" t="s">
        <v>549</v>
      </c>
      <c r="Y74" s="27" t="s">
        <v>550</v>
      </c>
      <c r="Z74" s="27" t="s">
        <v>39</v>
      </c>
      <c r="AA74" s="29" t="s">
        <v>551</v>
      </c>
      <c r="AB74" s="13" t="s">
        <v>41</v>
      </c>
      <c r="AC74" s="13" t="s">
        <v>42</v>
      </c>
      <c r="AD74" s="7" t="n">
        <v>42275</v>
      </c>
    </row>
    <row r="75" customFormat="false" ht="14.95" hidden="false" customHeight="false" outlineLevel="0" collapsed="false">
      <c r="A75" s="8" t="n">
        <v>279</v>
      </c>
      <c r="B75" s="13" t="s">
        <v>552</v>
      </c>
      <c r="C75" s="8" t="s">
        <v>553</v>
      </c>
      <c r="D75" s="11" t="s">
        <v>554</v>
      </c>
      <c r="E75" s="11"/>
      <c r="F75" s="8" t="s">
        <v>30</v>
      </c>
      <c r="G75" s="8" t="s">
        <v>31</v>
      </c>
      <c r="H75" s="8" t="s">
        <v>32</v>
      </c>
      <c r="I75" s="12" t="s">
        <v>555</v>
      </c>
      <c r="J75" s="9" t="s">
        <v>130</v>
      </c>
      <c r="K75" s="13" t="n">
        <v>0</v>
      </c>
      <c r="L75" s="14" t="n">
        <v>0</v>
      </c>
      <c r="M75" s="13" t="n">
        <v>1</v>
      </c>
      <c r="N75" s="15" t="n">
        <v>0</v>
      </c>
      <c r="O75" s="14" t="n">
        <v>0</v>
      </c>
      <c r="P75" s="14" t="n">
        <v>2.12</v>
      </c>
      <c r="Q75" s="16" t="n">
        <v>945.52</v>
      </c>
      <c r="R75" s="17" t="n">
        <v>42755</v>
      </c>
      <c r="S75" s="18" t="n">
        <v>42244</v>
      </c>
      <c r="T75" s="13" t="n">
        <v>10</v>
      </c>
      <c r="U75" s="35" t="s">
        <v>59</v>
      </c>
      <c r="V75" s="27" t="s">
        <v>556</v>
      </c>
      <c r="W75" s="74" t="n">
        <v>255</v>
      </c>
      <c r="X75" s="27" t="s">
        <v>557</v>
      </c>
      <c r="Y75" s="27" t="s">
        <v>38</v>
      </c>
      <c r="Z75" s="27" t="s">
        <v>39</v>
      </c>
      <c r="AA75" s="29" t="s">
        <v>558</v>
      </c>
      <c r="AB75" s="13" t="s">
        <v>41</v>
      </c>
      <c r="AC75" s="13" t="s">
        <v>42</v>
      </c>
      <c r="AD75" s="7" t="n">
        <v>42271</v>
      </c>
    </row>
    <row r="76" customFormat="false" ht="14.95" hidden="false" customHeight="false" outlineLevel="0" collapsed="false">
      <c r="A76" s="8" t="n">
        <v>417</v>
      </c>
      <c r="B76" s="13" t="s">
        <v>559</v>
      </c>
      <c r="C76" s="8" t="s">
        <v>560</v>
      </c>
      <c r="D76" s="10" t="str">
        <f aca="false">HYPERLINK("mailto:renata@colegiotarsiladoamaral.com.br#","renata@colegiotarsiladoamaral.com.br")</f>
        <v>renata@colegiotarsiladoamaral.com.br</v>
      </c>
      <c r="E76" s="76" t="s">
        <v>561</v>
      </c>
      <c r="F76" s="8" t="s">
        <v>30</v>
      </c>
      <c r="G76" s="8" t="s">
        <v>31</v>
      </c>
      <c r="H76" s="8" t="s">
        <v>32</v>
      </c>
      <c r="I76" s="12" t="s">
        <v>562</v>
      </c>
      <c r="J76" s="9" t="s">
        <v>130</v>
      </c>
      <c r="K76" s="13" t="n">
        <v>0</v>
      </c>
      <c r="L76" s="14" t="n">
        <v>0</v>
      </c>
      <c r="M76" s="13" t="n">
        <v>1</v>
      </c>
      <c r="N76" s="15" t="n">
        <v>0</v>
      </c>
      <c r="O76" s="14" t="n">
        <v>0</v>
      </c>
      <c r="P76" s="14" t="n">
        <v>2.17</v>
      </c>
      <c r="Q76" s="16" t="n">
        <v>592.41</v>
      </c>
      <c r="R76" s="17" t="n">
        <v>42755</v>
      </c>
      <c r="S76" s="18" t="n">
        <v>42327</v>
      </c>
      <c r="T76" s="13" t="n">
        <v>10</v>
      </c>
      <c r="U76" s="35" t="s">
        <v>59</v>
      </c>
      <c r="V76" s="27" t="s">
        <v>563</v>
      </c>
      <c r="W76" s="27" t="n">
        <v>2262</v>
      </c>
      <c r="X76" s="27" t="s">
        <v>564</v>
      </c>
      <c r="Y76" s="27" t="s">
        <v>426</v>
      </c>
      <c r="Z76" s="27" t="s">
        <v>39</v>
      </c>
      <c r="AA76" s="29" t="s">
        <v>565</v>
      </c>
      <c r="AB76" s="13" t="s">
        <v>41</v>
      </c>
      <c r="AC76" s="13" t="s">
        <v>42</v>
      </c>
      <c r="AD76" s="7" t="n">
        <v>42328</v>
      </c>
    </row>
    <row r="77" customFormat="false" ht="14.95" hidden="false" customHeight="false" outlineLevel="0" collapsed="false">
      <c r="A77" s="8" t="n">
        <v>371</v>
      </c>
      <c r="B77" s="13" t="s">
        <v>566</v>
      </c>
      <c r="C77" s="8" t="s">
        <v>567</v>
      </c>
      <c r="D77" s="43" t="str">
        <f aca="false">HYPERLINK("mailto:sidneinukui1@gmail.com#","sidneinukui1@gmail.com")</f>
        <v>sidneinukui1@gmail.com</v>
      </c>
      <c r="E77" s="11"/>
      <c r="F77" s="8" t="s">
        <v>30</v>
      </c>
      <c r="G77" s="8" t="s">
        <v>31</v>
      </c>
      <c r="H77" s="8" t="s">
        <v>32</v>
      </c>
      <c r="I77" s="12" t="s">
        <v>568</v>
      </c>
      <c r="J77" s="9" t="s">
        <v>130</v>
      </c>
      <c r="K77" s="13" t="n">
        <v>0</v>
      </c>
      <c r="L77" s="14" t="n">
        <v>0</v>
      </c>
      <c r="M77" s="13" t="n">
        <v>1</v>
      </c>
      <c r="N77" s="15" t="n">
        <v>0</v>
      </c>
      <c r="O77" s="14" t="n">
        <v>0</v>
      </c>
      <c r="P77" s="14" t="n">
        <v>1.85</v>
      </c>
      <c r="Q77" s="16" t="n">
        <v>425.5</v>
      </c>
      <c r="R77" s="17" t="n">
        <v>42755</v>
      </c>
      <c r="S77" s="18" t="n">
        <v>42319</v>
      </c>
      <c r="T77" s="13" t="n">
        <v>20</v>
      </c>
      <c r="U77" s="35" t="s">
        <v>59</v>
      </c>
      <c r="V77" s="27" t="s">
        <v>569</v>
      </c>
      <c r="W77" s="27" t="n">
        <v>43</v>
      </c>
      <c r="X77" s="27" t="s">
        <v>570</v>
      </c>
      <c r="Y77" s="27" t="s">
        <v>38</v>
      </c>
      <c r="Z77" s="27" t="s">
        <v>39</v>
      </c>
      <c r="AA77" s="29" t="s">
        <v>571</v>
      </c>
      <c r="AB77" s="13" t="s">
        <v>41</v>
      </c>
      <c r="AC77" s="13" t="s">
        <v>42</v>
      </c>
      <c r="AD77" s="7" t="n">
        <v>42328</v>
      </c>
    </row>
    <row r="78" customFormat="false" ht="14.2" hidden="false" customHeight="false" outlineLevel="0" collapsed="false">
      <c r="A78" s="8" t="n">
        <v>85</v>
      </c>
      <c r="B78" s="13" t="s">
        <v>572</v>
      </c>
      <c r="C78" s="8" t="s">
        <v>573</v>
      </c>
      <c r="D78" s="43" t="str">
        <f aca="false">HYPERLINK("mailto:milena@colegiomarques.com.br#","milena@colegiomarques.com.br")</f>
        <v>milena@colegiomarques.com.br</v>
      </c>
      <c r="E78" s="11"/>
      <c r="F78" s="8" t="s">
        <v>30</v>
      </c>
      <c r="G78" s="8" t="s">
        <v>31</v>
      </c>
      <c r="H78" s="8" t="s">
        <v>32</v>
      </c>
      <c r="I78" s="8" t="n">
        <v>54199070000140</v>
      </c>
      <c r="J78" s="13" t="s">
        <v>130</v>
      </c>
      <c r="K78" s="13" t="n">
        <v>0</v>
      </c>
      <c r="L78" s="15" t="n">
        <v>0</v>
      </c>
      <c r="M78" s="13" t="n">
        <v>1</v>
      </c>
      <c r="N78" s="15" t="n">
        <v>0</v>
      </c>
      <c r="O78" s="15" t="n">
        <v>0</v>
      </c>
      <c r="P78" s="15" t="n">
        <v>1.95</v>
      </c>
      <c r="Q78" s="16" t="n">
        <v>2187.9</v>
      </c>
      <c r="R78" s="17" t="n">
        <v>42755</v>
      </c>
      <c r="S78" s="17" t="n">
        <v>42116</v>
      </c>
      <c r="T78" s="13" t="n">
        <v>10</v>
      </c>
      <c r="U78" s="35" t="s">
        <v>59</v>
      </c>
      <c r="V78" s="27" t="s">
        <v>574</v>
      </c>
      <c r="W78" s="27" t="n">
        <v>485</v>
      </c>
      <c r="X78" s="27" t="s">
        <v>575</v>
      </c>
      <c r="Y78" s="27" t="s">
        <v>38</v>
      </c>
      <c r="Z78" s="27" t="s">
        <v>39</v>
      </c>
      <c r="AA78" s="27" t="s">
        <v>576</v>
      </c>
      <c r="AB78" s="13" t="s">
        <v>41</v>
      </c>
      <c r="AC78" s="13" t="s">
        <v>42</v>
      </c>
      <c r="AD78" s="7" t="n">
        <v>42128</v>
      </c>
    </row>
    <row r="79" customFormat="false" ht="14.95" hidden="false" customHeight="false" outlineLevel="0" collapsed="false">
      <c r="A79" s="8"/>
      <c r="B79" s="13" t="s">
        <v>577</v>
      </c>
      <c r="C79" s="8"/>
      <c r="D79" s="77" t="s">
        <v>578</v>
      </c>
      <c r="E79" s="11"/>
      <c r="F79" s="8" t="s">
        <v>30</v>
      </c>
      <c r="G79" s="8" t="s">
        <v>31</v>
      </c>
      <c r="H79" s="8" t="s">
        <v>32</v>
      </c>
      <c r="I79" s="24" t="s">
        <v>579</v>
      </c>
      <c r="J79" s="25" t="s">
        <v>47</v>
      </c>
      <c r="K79" s="13" t="n">
        <v>200</v>
      </c>
      <c r="L79" s="15" t="n">
        <v>395</v>
      </c>
      <c r="M79" s="13" t="n">
        <v>1</v>
      </c>
      <c r="N79" s="14" t="n">
        <v>0</v>
      </c>
      <c r="O79" s="15" t="n">
        <v>395</v>
      </c>
      <c r="P79" s="14" t="n">
        <v>0</v>
      </c>
      <c r="Q79" s="48" t="n">
        <v>0</v>
      </c>
      <c r="R79" s="17" t="n">
        <v>42755</v>
      </c>
      <c r="S79" s="17" t="n">
        <v>42709</v>
      </c>
      <c r="T79" s="13" t="n">
        <v>20</v>
      </c>
      <c r="U79" s="13" t="s">
        <v>218</v>
      </c>
      <c r="V79" s="49" t="s">
        <v>580</v>
      </c>
      <c r="W79" s="27" t="n">
        <v>75</v>
      </c>
      <c r="X79" s="49" t="s">
        <v>581</v>
      </c>
      <c r="Y79" s="28" t="s">
        <v>38</v>
      </c>
      <c r="Z79" s="28" t="s">
        <v>39</v>
      </c>
      <c r="AA79" s="49" t="s">
        <v>582</v>
      </c>
      <c r="AB79" s="27" t="s">
        <v>41</v>
      </c>
      <c r="AC79" s="13" t="s">
        <v>205</v>
      </c>
      <c r="AD79" s="30"/>
    </row>
    <row r="80" customFormat="false" ht="14.9" hidden="false" customHeight="false" outlineLevel="0" collapsed="false">
      <c r="A80" s="8" t="n">
        <v>1077</v>
      </c>
      <c r="B80" s="25" t="s">
        <v>583</v>
      </c>
      <c r="C80" s="8" t="s">
        <v>584</v>
      </c>
      <c r="D80" s="36" t="s">
        <v>585</v>
      </c>
      <c r="E80" s="11"/>
      <c r="F80" s="8" t="s">
        <v>30</v>
      </c>
      <c r="G80" s="8" t="s">
        <v>31</v>
      </c>
      <c r="H80" s="8" t="s">
        <v>32</v>
      </c>
      <c r="I80" s="24" t="n">
        <v>5951513000100</v>
      </c>
      <c r="J80" s="25" t="s">
        <v>78</v>
      </c>
      <c r="K80" s="13" t="n">
        <v>250</v>
      </c>
      <c r="L80" s="14" t="n">
        <v>0</v>
      </c>
      <c r="M80" s="13" t="n">
        <v>1</v>
      </c>
      <c r="N80" s="15" t="n">
        <v>0</v>
      </c>
      <c r="O80" s="14" t="n">
        <v>395</v>
      </c>
      <c r="P80" s="14" t="n">
        <v>0</v>
      </c>
      <c r="Q80" s="16" t="n">
        <v>395</v>
      </c>
      <c r="R80" s="17" t="n">
        <v>42755</v>
      </c>
      <c r="S80" s="18" t="n">
        <v>42536</v>
      </c>
      <c r="T80" s="13" t="n">
        <v>20</v>
      </c>
      <c r="U80" s="19" t="n">
        <v>42720</v>
      </c>
      <c r="V80" s="20" t="s">
        <v>586</v>
      </c>
      <c r="W80" s="20" t="s">
        <v>587</v>
      </c>
      <c r="X80" s="20" t="s">
        <v>588</v>
      </c>
      <c r="Y80" s="20" t="s">
        <v>92</v>
      </c>
      <c r="Z80" s="20" t="s">
        <v>39</v>
      </c>
      <c r="AA80" s="21" t="s">
        <v>589</v>
      </c>
      <c r="AB80" s="13" t="s">
        <v>41</v>
      </c>
      <c r="AC80" s="13" t="s">
        <v>42</v>
      </c>
      <c r="AD80" s="7" t="n">
        <v>42537</v>
      </c>
    </row>
    <row r="81" customFormat="false" ht="14.9" hidden="false" customHeight="false" outlineLevel="0" collapsed="false">
      <c r="A81" s="8" t="n">
        <v>1255</v>
      </c>
      <c r="B81" s="78" t="s">
        <v>590</v>
      </c>
      <c r="C81" s="8" t="s">
        <v>591</v>
      </c>
      <c r="D81" s="36" t="s">
        <v>592</v>
      </c>
      <c r="E81" s="11"/>
      <c r="F81" s="8" t="s">
        <v>30</v>
      </c>
      <c r="G81" s="8" t="s">
        <v>31</v>
      </c>
      <c r="H81" s="8" t="s">
        <v>32</v>
      </c>
      <c r="I81" s="24" t="s">
        <v>593</v>
      </c>
      <c r="J81" s="25" t="s">
        <v>34</v>
      </c>
      <c r="K81" s="13" t="n">
        <v>500</v>
      </c>
      <c r="L81" s="14" t="n">
        <v>900</v>
      </c>
      <c r="M81" s="25" t="n">
        <v>2</v>
      </c>
      <c r="N81" s="14" t="n">
        <v>0</v>
      </c>
      <c r="O81" s="14" t="n">
        <v>795</v>
      </c>
      <c r="P81" s="14" t="n">
        <v>0</v>
      </c>
      <c r="Q81" s="16" t="n">
        <v>0</v>
      </c>
      <c r="R81" s="17" t="n">
        <v>42755</v>
      </c>
      <c r="S81" s="18" t="n">
        <v>42628</v>
      </c>
      <c r="T81" s="13" t="n">
        <v>20</v>
      </c>
      <c r="U81" s="26" t="n">
        <v>42752</v>
      </c>
      <c r="V81" s="28" t="s">
        <v>594</v>
      </c>
      <c r="W81" s="28" t="s">
        <v>595</v>
      </c>
      <c r="X81" s="28" t="s">
        <v>596</v>
      </c>
      <c r="Y81" s="28" t="s">
        <v>597</v>
      </c>
      <c r="Z81" s="28" t="s">
        <v>39</v>
      </c>
      <c r="AA81" s="29" t="s">
        <v>598</v>
      </c>
      <c r="AB81" s="13" t="s">
        <v>41</v>
      </c>
      <c r="AC81" s="13" t="s">
        <v>74</v>
      </c>
      <c r="AD81" s="7" t="n">
        <v>42628</v>
      </c>
    </row>
    <row r="82" customFormat="false" ht="14.9" hidden="false" customHeight="false" outlineLevel="0" collapsed="false">
      <c r="A82" s="8" t="n">
        <v>802</v>
      </c>
      <c r="B82" s="25" t="s">
        <v>599</v>
      </c>
      <c r="C82" s="8" t="s">
        <v>600</v>
      </c>
      <c r="D82" s="36" t="s">
        <v>601</v>
      </c>
      <c r="E82" s="79" t="s">
        <v>602</v>
      </c>
      <c r="F82" s="8" t="s">
        <v>30</v>
      </c>
      <c r="G82" s="8" t="s">
        <v>31</v>
      </c>
      <c r="H82" s="8" t="s">
        <v>32</v>
      </c>
      <c r="I82" s="24" t="n">
        <v>48117766000187</v>
      </c>
      <c r="J82" s="25" t="s">
        <v>603</v>
      </c>
      <c r="K82" s="13" t="n">
        <v>1500</v>
      </c>
      <c r="L82" s="14" t="n">
        <v>0</v>
      </c>
      <c r="M82" s="13" t="n">
        <v>1</v>
      </c>
      <c r="N82" s="15" t="n">
        <v>0</v>
      </c>
      <c r="O82" s="14" t="n">
        <v>1280</v>
      </c>
      <c r="P82" s="14" t="n">
        <v>0</v>
      </c>
      <c r="Q82" s="16" t="n">
        <v>1280</v>
      </c>
      <c r="R82" s="17" t="n">
        <v>42755</v>
      </c>
      <c r="S82" s="18" t="n">
        <v>42583</v>
      </c>
      <c r="T82" s="13" t="n">
        <v>20</v>
      </c>
      <c r="U82" s="35" t="s">
        <v>59</v>
      </c>
      <c r="V82" s="27" t="s">
        <v>604</v>
      </c>
      <c r="W82" s="27" t="n">
        <v>1036</v>
      </c>
      <c r="X82" s="27" t="s">
        <v>605</v>
      </c>
      <c r="Y82" s="27" t="s">
        <v>38</v>
      </c>
      <c r="Z82" s="27" t="s">
        <v>39</v>
      </c>
      <c r="AA82" s="29" t="s">
        <v>606</v>
      </c>
      <c r="AB82" s="13" t="s">
        <v>41</v>
      </c>
      <c r="AC82" s="13" t="s">
        <v>42</v>
      </c>
      <c r="AD82" s="7" t="n">
        <v>42628</v>
      </c>
    </row>
    <row r="83" customFormat="false" ht="14.9" hidden="false" customHeight="false" outlineLevel="0" collapsed="false">
      <c r="A83" s="8"/>
      <c r="B83" s="25" t="s">
        <v>607</v>
      </c>
      <c r="C83" s="8"/>
      <c r="D83" s="36" t="s">
        <v>608</v>
      </c>
      <c r="E83" s="11"/>
      <c r="F83" s="8" t="s">
        <v>30</v>
      </c>
      <c r="G83" s="8" t="s">
        <v>31</v>
      </c>
      <c r="H83" s="8" t="s">
        <v>32</v>
      </c>
      <c r="I83" s="24" t="n">
        <v>1357385000101</v>
      </c>
      <c r="J83" s="25" t="s">
        <v>34</v>
      </c>
      <c r="K83" s="13" t="n">
        <v>500</v>
      </c>
      <c r="L83" s="14" t="n">
        <v>0</v>
      </c>
      <c r="M83" s="13" t="n">
        <v>1</v>
      </c>
      <c r="N83" s="15" t="n">
        <v>0</v>
      </c>
      <c r="O83" s="14" t="n">
        <v>750</v>
      </c>
      <c r="P83" s="14" t="n">
        <v>0</v>
      </c>
      <c r="Q83" s="16" t="n">
        <v>750</v>
      </c>
      <c r="R83" s="17" t="n">
        <v>42755</v>
      </c>
      <c r="S83" s="18" t="n">
        <v>42537</v>
      </c>
      <c r="T83" s="13" t="n">
        <v>20</v>
      </c>
      <c r="U83" s="19" t="n">
        <v>42720</v>
      </c>
      <c r="V83" s="20" t="s">
        <v>609</v>
      </c>
      <c r="W83" s="20" t="s">
        <v>610</v>
      </c>
      <c r="X83" s="20" t="s">
        <v>611</v>
      </c>
      <c r="Y83" s="20" t="s">
        <v>612</v>
      </c>
      <c r="Z83" s="20" t="s">
        <v>39</v>
      </c>
      <c r="AA83" s="21" t="s">
        <v>613</v>
      </c>
      <c r="AB83" s="13" t="s">
        <v>41</v>
      </c>
      <c r="AC83" s="13" t="s">
        <v>42</v>
      </c>
      <c r="AD83" s="7" t="n">
        <v>42545</v>
      </c>
    </row>
    <row r="84" customFormat="false" ht="14.9" hidden="false" customHeight="false" outlineLevel="0" collapsed="false">
      <c r="A84" s="8" t="n">
        <v>888</v>
      </c>
      <c r="B84" s="9" t="s">
        <v>614</v>
      </c>
      <c r="C84" s="8" t="s">
        <v>615</v>
      </c>
      <c r="D84" s="10" t="str">
        <f aca="false">HYPERLINK("mailto:welber@dinamiconet.com.br#","welber@dinamiconet.com.br")</f>
        <v>welber@dinamiconet.com.br</v>
      </c>
      <c r="E84" s="11"/>
      <c r="F84" s="8" t="s">
        <v>30</v>
      </c>
      <c r="G84" s="8" t="s">
        <v>31</v>
      </c>
      <c r="H84" s="8" t="s">
        <v>32</v>
      </c>
      <c r="I84" s="12" t="s">
        <v>616</v>
      </c>
      <c r="J84" s="9" t="s">
        <v>105</v>
      </c>
      <c r="K84" s="13" t="n">
        <v>750</v>
      </c>
      <c r="L84" s="14" t="n">
        <v>0</v>
      </c>
      <c r="M84" s="13" t="n">
        <v>1</v>
      </c>
      <c r="N84" s="15" t="n">
        <v>0</v>
      </c>
      <c r="O84" s="14" t="n">
        <v>975</v>
      </c>
      <c r="P84" s="14" t="n">
        <v>0</v>
      </c>
      <c r="Q84" s="16" t="n">
        <v>975</v>
      </c>
      <c r="R84" s="17" t="n">
        <v>42755</v>
      </c>
      <c r="S84" s="34" t="n">
        <v>42514</v>
      </c>
      <c r="T84" s="13" t="n">
        <v>20</v>
      </c>
      <c r="U84" s="35" t="s">
        <v>59</v>
      </c>
      <c r="V84" s="27" t="s">
        <v>617</v>
      </c>
      <c r="W84" s="27" t="n">
        <v>81</v>
      </c>
      <c r="X84" s="27" t="s">
        <v>618</v>
      </c>
      <c r="Y84" s="27" t="s">
        <v>619</v>
      </c>
      <c r="Z84" s="27" t="s">
        <v>39</v>
      </c>
      <c r="AA84" s="29" t="s">
        <v>620</v>
      </c>
      <c r="AB84" s="13" t="s">
        <v>41</v>
      </c>
      <c r="AC84" s="13" t="s">
        <v>42</v>
      </c>
      <c r="AD84" s="7" t="n">
        <v>42521</v>
      </c>
    </row>
    <row r="85" customFormat="false" ht="14.9" hidden="false" customHeight="false" outlineLevel="0" collapsed="false">
      <c r="A85" s="8" t="n">
        <v>1174</v>
      </c>
      <c r="B85" s="56" t="s">
        <v>621</v>
      </c>
      <c r="C85" s="8" t="s">
        <v>622</v>
      </c>
      <c r="D85" s="36" t="s">
        <v>623</v>
      </c>
      <c r="E85" s="11"/>
      <c r="F85" s="8" t="s">
        <v>30</v>
      </c>
      <c r="G85" s="8" t="s">
        <v>31</v>
      </c>
      <c r="H85" s="8" t="s">
        <v>32</v>
      </c>
      <c r="I85" s="24" t="s">
        <v>624</v>
      </c>
      <c r="J85" s="25" t="s">
        <v>199</v>
      </c>
      <c r="K85" s="13" t="n">
        <v>100</v>
      </c>
      <c r="L85" s="14" t="n">
        <v>0</v>
      </c>
      <c r="M85" s="13" t="n">
        <v>1</v>
      </c>
      <c r="N85" s="15" t="n">
        <v>0</v>
      </c>
      <c r="O85" s="14" t="n">
        <v>195</v>
      </c>
      <c r="P85" s="14" t="n">
        <v>0</v>
      </c>
      <c r="Q85" s="16" t="n">
        <v>195</v>
      </c>
      <c r="R85" s="17" t="n">
        <v>42755</v>
      </c>
      <c r="S85" s="18" t="n">
        <v>42545</v>
      </c>
      <c r="T85" s="13" t="n">
        <v>20</v>
      </c>
      <c r="U85" s="35" t="s">
        <v>59</v>
      </c>
      <c r="V85" s="27" t="s">
        <v>625</v>
      </c>
      <c r="W85" s="27" t="n">
        <v>113</v>
      </c>
      <c r="X85" s="27" t="s">
        <v>626</v>
      </c>
      <c r="Y85" s="27" t="s">
        <v>472</v>
      </c>
      <c r="Z85" s="27" t="s">
        <v>39</v>
      </c>
      <c r="AA85" s="29" t="s">
        <v>627</v>
      </c>
      <c r="AB85" s="13" t="s">
        <v>41</v>
      </c>
      <c r="AC85" s="13" t="s">
        <v>228</v>
      </c>
      <c r="AD85" s="7" t="n">
        <v>42537</v>
      </c>
    </row>
    <row r="86" customFormat="false" ht="14.9" hidden="false" customHeight="false" outlineLevel="0" collapsed="false">
      <c r="A86" s="8" t="n">
        <v>1215</v>
      </c>
      <c r="B86" s="25" t="s">
        <v>628</v>
      </c>
      <c r="C86" s="8" t="s">
        <v>629</v>
      </c>
      <c r="D86" s="36" t="s">
        <v>630</v>
      </c>
      <c r="E86" s="11"/>
      <c r="F86" s="8" t="s">
        <v>30</v>
      </c>
      <c r="G86" s="8" t="s">
        <v>31</v>
      </c>
      <c r="H86" s="8" t="s">
        <v>32</v>
      </c>
      <c r="I86" s="58" t="n">
        <v>52838539000118</v>
      </c>
      <c r="J86" s="56" t="s">
        <v>105</v>
      </c>
      <c r="K86" s="13" t="n">
        <v>750</v>
      </c>
      <c r="L86" s="33" t="n">
        <v>0</v>
      </c>
      <c r="M86" s="13" t="n">
        <v>1</v>
      </c>
      <c r="N86" s="15" t="n">
        <v>0</v>
      </c>
      <c r="O86" s="33" t="n">
        <v>1000</v>
      </c>
      <c r="P86" s="33" t="n">
        <v>0</v>
      </c>
      <c r="Q86" s="16" t="n">
        <v>1000</v>
      </c>
      <c r="R86" s="17" t="n">
        <v>42755</v>
      </c>
      <c r="S86" s="34" t="n">
        <v>42599</v>
      </c>
      <c r="T86" s="13" t="n">
        <v>20</v>
      </c>
      <c r="U86" s="35" t="s">
        <v>59</v>
      </c>
      <c r="V86" s="27" t="s">
        <v>631</v>
      </c>
      <c r="W86" s="27" t="n">
        <v>1500</v>
      </c>
      <c r="X86" s="27" t="s">
        <v>632</v>
      </c>
      <c r="Y86" s="27" t="s">
        <v>38</v>
      </c>
      <c r="Z86" s="27" t="s">
        <v>39</v>
      </c>
      <c r="AA86" s="29" t="s">
        <v>633</v>
      </c>
      <c r="AB86" s="13" t="s">
        <v>41</v>
      </c>
      <c r="AC86" s="13" t="s">
        <v>42</v>
      </c>
      <c r="AD86" s="7" t="n">
        <v>42628</v>
      </c>
    </row>
    <row r="87" customFormat="false" ht="14.9" hidden="false" customHeight="false" outlineLevel="0" collapsed="false">
      <c r="A87" s="8" t="n">
        <v>631</v>
      </c>
      <c r="B87" s="25" t="s">
        <v>634</v>
      </c>
      <c r="C87" s="8" t="s">
        <v>635</v>
      </c>
      <c r="D87" s="36" t="s">
        <v>636</v>
      </c>
      <c r="E87" s="11"/>
      <c r="F87" s="8" t="s">
        <v>30</v>
      </c>
      <c r="G87" s="8" t="s">
        <v>31</v>
      </c>
      <c r="H87" s="8" t="s">
        <v>32</v>
      </c>
      <c r="I87" s="24" t="n">
        <v>8901866000185</v>
      </c>
      <c r="J87" s="25" t="s">
        <v>199</v>
      </c>
      <c r="K87" s="13" t="n">
        <v>100</v>
      </c>
      <c r="L87" s="14" t="n">
        <v>0</v>
      </c>
      <c r="M87" s="13" t="n">
        <v>1</v>
      </c>
      <c r="N87" s="15" t="n">
        <v>0</v>
      </c>
      <c r="O87" s="14" t="n">
        <v>195</v>
      </c>
      <c r="P87" s="14" t="n">
        <v>0</v>
      </c>
      <c r="Q87" s="16" t="n">
        <v>195</v>
      </c>
      <c r="R87" s="17" t="n">
        <v>42755</v>
      </c>
      <c r="S87" s="18" t="n">
        <v>42537</v>
      </c>
      <c r="T87" s="13" t="n">
        <v>20</v>
      </c>
      <c r="U87" s="19" t="n">
        <v>42720</v>
      </c>
      <c r="V87" s="20" t="s">
        <v>637</v>
      </c>
      <c r="W87" s="20" t="s">
        <v>638</v>
      </c>
      <c r="X87" s="20" t="s">
        <v>639</v>
      </c>
      <c r="Y87" s="20" t="s">
        <v>640</v>
      </c>
      <c r="Z87" s="20" t="s">
        <v>184</v>
      </c>
      <c r="AA87" s="21" t="s">
        <v>641</v>
      </c>
      <c r="AB87" s="13" t="s">
        <v>41</v>
      </c>
      <c r="AC87" s="13" t="s">
        <v>42</v>
      </c>
      <c r="AD87" s="7" t="n">
        <v>42545</v>
      </c>
    </row>
    <row r="88" customFormat="false" ht="14.9" hidden="false" customHeight="false" outlineLevel="0" collapsed="false">
      <c r="A88" s="8"/>
      <c r="B88" s="80" t="s">
        <v>642</v>
      </c>
      <c r="C88" s="8"/>
      <c r="D88" s="36" t="s">
        <v>643</v>
      </c>
      <c r="E88" s="11"/>
      <c r="F88" s="8" t="s">
        <v>30</v>
      </c>
      <c r="G88" s="8" t="s">
        <v>31</v>
      </c>
      <c r="H88" s="8" t="s">
        <v>32</v>
      </c>
      <c r="I88" s="24" t="s">
        <v>644</v>
      </c>
      <c r="J88" s="25" t="s">
        <v>603</v>
      </c>
      <c r="K88" s="13" t="n">
        <v>1500</v>
      </c>
      <c r="L88" s="14" t="n">
        <v>900</v>
      </c>
      <c r="M88" s="25" t="n">
        <v>1</v>
      </c>
      <c r="N88" s="14" t="n">
        <v>0</v>
      </c>
      <c r="O88" s="14" t="n">
        <v>1790</v>
      </c>
      <c r="P88" s="14" t="n">
        <v>0</v>
      </c>
      <c r="Q88" s="16" t="n">
        <v>1790</v>
      </c>
      <c r="R88" s="17" t="n">
        <v>42755</v>
      </c>
      <c r="S88" s="18" t="n">
        <v>42671</v>
      </c>
      <c r="T88" s="13" t="n">
        <v>20</v>
      </c>
      <c r="U88" s="35" t="s">
        <v>59</v>
      </c>
      <c r="V88" s="27" t="s">
        <v>645</v>
      </c>
      <c r="W88" s="27" t="n">
        <v>126</v>
      </c>
      <c r="X88" s="27" t="s">
        <v>646</v>
      </c>
      <c r="Y88" s="27" t="s">
        <v>647</v>
      </c>
      <c r="Z88" s="27" t="s">
        <v>648</v>
      </c>
      <c r="AA88" s="29" t="s">
        <v>649</v>
      </c>
      <c r="AB88" s="13" t="s">
        <v>41</v>
      </c>
      <c r="AC88" s="13" t="s">
        <v>228</v>
      </c>
      <c r="AD88" s="30"/>
    </row>
    <row r="89" customFormat="false" ht="14.9" hidden="false" customHeight="false" outlineLevel="0" collapsed="false">
      <c r="A89" s="8" t="n">
        <v>911</v>
      </c>
      <c r="B89" s="25" t="s">
        <v>650</v>
      </c>
      <c r="C89" s="8" t="s">
        <v>651</v>
      </c>
      <c r="D89" s="36" t="s">
        <v>652</v>
      </c>
      <c r="E89" s="81" t="s">
        <v>653</v>
      </c>
      <c r="F89" s="8" t="s">
        <v>30</v>
      </c>
      <c r="G89" s="8" t="s">
        <v>31</v>
      </c>
      <c r="H89" s="8" t="s">
        <v>32</v>
      </c>
      <c r="I89" s="58" t="s">
        <v>654</v>
      </c>
      <c r="J89" s="56" t="s">
        <v>655</v>
      </c>
      <c r="K89" s="13" t="n">
        <v>1200</v>
      </c>
      <c r="L89" s="33" t="n">
        <v>0</v>
      </c>
      <c r="M89" s="13" t="n">
        <v>1</v>
      </c>
      <c r="N89" s="15" t="n">
        <v>0</v>
      </c>
      <c r="O89" s="33" t="n">
        <v>1450</v>
      </c>
      <c r="P89" s="33" t="n">
        <v>0</v>
      </c>
      <c r="Q89" s="16" t="n">
        <v>1450</v>
      </c>
      <c r="R89" s="17" t="n">
        <v>42755</v>
      </c>
      <c r="S89" s="34" t="n">
        <v>42580</v>
      </c>
      <c r="T89" s="13" t="n">
        <v>20</v>
      </c>
      <c r="U89" s="35" t="s">
        <v>59</v>
      </c>
      <c r="V89" s="27" t="s">
        <v>656</v>
      </c>
      <c r="W89" s="27" t="n">
        <v>437</v>
      </c>
      <c r="X89" s="27" t="s">
        <v>657</v>
      </c>
      <c r="Y89" s="27" t="s">
        <v>658</v>
      </c>
      <c r="Z89" s="27" t="s">
        <v>659</v>
      </c>
      <c r="AA89" s="29" t="s">
        <v>660</v>
      </c>
      <c r="AB89" s="13" t="s">
        <v>41</v>
      </c>
      <c r="AC89" s="13" t="s">
        <v>228</v>
      </c>
      <c r="AD89" s="7" t="n">
        <v>42627</v>
      </c>
    </row>
    <row r="90" customFormat="false" ht="14.9" hidden="false" customHeight="false" outlineLevel="0" collapsed="false">
      <c r="A90" s="8" t="n">
        <v>1253</v>
      </c>
      <c r="B90" s="25" t="s">
        <v>661</v>
      </c>
      <c r="C90" s="8" t="s">
        <v>662</v>
      </c>
      <c r="D90" s="36" t="s">
        <v>663</v>
      </c>
      <c r="E90" s="11"/>
      <c r="F90" s="8" t="s">
        <v>30</v>
      </c>
      <c r="G90" s="8" t="s">
        <v>31</v>
      </c>
      <c r="H90" s="8" t="s">
        <v>32</v>
      </c>
      <c r="I90" s="24" t="s">
        <v>664</v>
      </c>
      <c r="J90" s="25" t="s">
        <v>47</v>
      </c>
      <c r="K90" s="13" t="n">
        <v>200</v>
      </c>
      <c r="L90" s="14" t="n">
        <v>900</v>
      </c>
      <c r="M90" s="25" t="n">
        <v>3</v>
      </c>
      <c r="N90" s="14" t="n">
        <v>0</v>
      </c>
      <c r="O90" s="14" t="n">
        <v>395</v>
      </c>
      <c r="P90" s="14" t="n">
        <v>0</v>
      </c>
      <c r="Q90" s="16" t="n">
        <v>0</v>
      </c>
      <c r="R90" s="17" t="n">
        <v>42755</v>
      </c>
      <c r="S90" s="18" t="n">
        <v>42628</v>
      </c>
      <c r="T90" s="13" t="n">
        <v>20</v>
      </c>
      <c r="U90" s="26" t="n">
        <v>42752</v>
      </c>
      <c r="V90" s="28" t="s">
        <v>665</v>
      </c>
      <c r="W90" s="28" t="s">
        <v>666</v>
      </c>
      <c r="X90" s="28" t="s">
        <v>667</v>
      </c>
      <c r="Y90" s="28" t="s">
        <v>668</v>
      </c>
      <c r="Z90" s="28" t="s">
        <v>39</v>
      </c>
      <c r="AA90" s="29" t="s">
        <v>669</v>
      </c>
      <c r="AB90" s="13" t="s">
        <v>41</v>
      </c>
      <c r="AC90" s="13" t="s">
        <v>74</v>
      </c>
      <c r="AD90" s="7" t="n">
        <v>42657</v>
      </c>
    </row>
    <row r="91" customFormat="false" ht="14.95" hidden="false" customHeight="false" outlineLevel="0" collapsed="false">
      <c r="A91" s="46"/>
      <c r="B91" s="82" t="s">
        <v>670</v>
      </c>
      <c r="C91" s="8"/>
      <c r="D91" s="37" t="s">
        <v>671</v>
      </c>
      <c r="E91" s="11"/>
      <c r="F91" s="8" t="s">
        <v>30</v>
      </c>
      <c r="G91" s="8" t="s">
        <v>31</v>
      </c>
      <c r="H91" s="8" t="s">
        <v>32</v>
      </c>
      <c r="I91" s="24" t="s">
        <v>672</v>
      </c>
      <c r="J91" s="25" t="s">
        <v>313</v>
      </c>
      <c r="K91" s="13" t="n">
        <v>350</v>
      </c>
      <c r="L91" s="33" t="n">
        <v>900</v>
      </c>
      <c r="M91" s="13" t="n">
        <v>1</v>
      </c>
      <c r="N91" s="14" t="n">
        <v>0</v>
      </c>
      <c r="O91" s="83" t="n">
        <v>595</v>
      </c>
      <c r="P91" s="14" t="n">
        <v>0</v>
      </c>
      <c r="Q91" s="48" t="n">
        <v>0</v>
      </c>
      <c r="R91" s="17" t="n">
        <v>42755</v>
      </c>
      <c r="S91" s="17" t="n">
        <v>42698</v>
      </c>
      <c r="T91" s="13" t="n">
        <v>20</v>
      </c>
      <c r="U91" s="13" t="s">
        <v>200</v>
      </c>
      <c r="V91" s="49" t="s">
        <v>673</v>
      </c>
      <c r="W91" s="27" t="n">
        <v>52</v>
      </c>
      <c r="X91" s="49" t="s">
        <v>674</v>
      </c>
      <c r="Y91" s="49" t="s">
        <v>675</v>
      </c>
      <c r="Z91" s="28" t="s">
        <v>39</v>
      </c>
      <c r="AA91" s="49" t="s">
        <v>676</v>
      </c>
      <c r="AB91" s="27" t="s">
        <v>41</v>
      </c>
      <c r="AC91" s="27" t="s">
        <v>74</v>
      </c>
      <c r="AD91" s="84"/>
    </row>
    <row r="92" customFormat="false" ht="14.9" hidden="false" customHeight="false" outlineLevel="0" collapsed="false">
      <c r="A92" s="8" t="n">
        <v>537</v>
      </c>
      <c r="B92" s="13" t="s">
        <v>677</v>
      </c>
      <c r="C92" s="8" t="s">
        <v>678</v>
      </c>
      <c r="D92" s="10" t="str">
        <f aca="false">HYPERLINK("mailto:tuliokened@hotmail.com#","tuliokened@hotmail.com")</f>
        <v>tuliokened@hotmail.com</v>
      </c>
      <c r="E92" s="11"/>
      <c r="F92" s="8" t="s">
        <v>30</v>
      </c>
      <c r="G92" s="8" t="s">
        <v>31</v>
      </c>
      <c r="H92" s="8" t="s">
        <v>32</v>
      </c>
      <c r="I92" s="12" t="s">
        <v>679</v>
      </c>
      <c r="J92" s="9" t="s">
        <v>199</v>
      </c>
      <c r="K92" s="13" t="n">
        <v>100</v>
      </c>
      <c r="L92" s="14" t="n">
        <v>0</v>
      </c>
      <c r="M92" s="13" t="n">
        <v>1</v>
      </c>
      <c r="N92" s="15" t="n">
        <v>0</v>
      </c>
      <c r="O92" s="14" t="n">
        <v>150</v>
      </c>
      <c r="P92" s="14" t="n">
        <v>0</v>
      </c>
      <c r="Q92" s="16" t="n">
        <v>150</v>
      </c>
      <c r="R92" s="17" t="n">
        <v>42755</v>
      </c>
      <c r="S92" s="18" t="n">
        <v>42398</v>
      </c>
      <c r="T92" s="13" t="n">
        <v>20</v>
      </c>
      <c r="U92" s="35" t="s">
        <v>59</v>
      </c>
      <c r="V92" s="27" t="s">
        <v>680</v>
      </c>
      <c r="W92" s="27" t="n">
        <v>160</v>
      </c>
      <c r="X92" s="27" t="s">
        <v>681</v>
      </c>
      <c r="Y92" s="27" t="s">
        <v>682</v>
      </c>
      <c r="Z92" s="27" t="s">
        <v>194</v>
      </c>
      <c r="AA92" s="29" t="s">
        <v>683</v>
      </c>
      <c r="AB92" s="13" t="s">
        <v>41</v>
      </c>
      <c r="AC92" s="13" t="s">
        <v>228</v>
      </c>
      <c r="AD92" s="7" t="n">
        <v>42371</v>
      </c>
    </row>
    <row r="93" customFormat="false" ht="14.9" hidden="false" customHeight="false" outlineLevel="0" collapsed="false">
      <c r="A93" s="8" t="n">
        <v>886</v>
      </c>
      <c r="B93" s="9" t="s">
        <v>684</v>
      </c>
      <c r="C93" s="8" t="s">
        <v>685</v>
      </c>
      <c r="D93" s="71" t="str">
        <f aca="false">HYPERLINK("mailto:embuscadosaber@embuscadosaber.com.br#","embuscadosaber@embuscadosaber.com.br")</f>
        <v>embuscadosaber@embuscadosaber.com.br</v>
      </c>
      <c r="E93" s="11"/>
      <c r="F93" s="8" t="s">
        <v>30</v>
      </c>
      <c r="G93" s="8" t="s">
        <v>31</v>
      </c>
      <c r="H93" s="8" t="s">
        <v>32</v>
      </c>
      <c r="I93" s="31" t="s">
        <v>686</v>
      </c>
      <c r="J93" s="32" t="s">
        <v>34</v>
      </c>
      <c r="K93" s="13" t="n">
        <v>500</v>
      </c>
      <c r="L93" s="33" t="n">
        <v>0</v>
      </c>
      <c r="M93" s="13" t="n">
        <v>1</v>
      </c>
      <c r="N93" s="15" t="n">
        <v>0</v>
      </c>
      <c r="O93" s="33" t="n">
        <v>625</v>
      </c>
      <c r="P93" s="33" t="n">
        <v>0</v>
      </c>
      <c r="Q93" s="16" t="n">
        <v>625</v>
      </c>
      <c r="R93" s="17" t="n">
        <v>42755</v>
      </c>
      <c r="S93" s="34" t="n">
        <v>42502</v>
      </c>
      <c r="T93" s="13" t="n">
        <v>20</v>
      </c>
      <c r="U93" s="35" t="s">
        <v>59</v>
      </c>
      <c r="V93" s="27" t="s">
        <v>687</v>
      </c>
      <c r="W93" s="27" t="n">
        <v>952</v>
      </c>
      <c r="X93" s="27" t="s">
        <v>688</v>
      </c>
      <c r="Y93" s="27" t="s">
        <v>689</v>
      </c>
      <c r="Z93" s="27" t="s">
        <v>39</v>
      </c>
      <c r="AA93" s="29" t="s">
        <v>690</v>
      </c>
      <c r="AB93" s="13" t="s">
        <v>41</v>
      </c>
      <c r="AC93" s="13" t="s">
        <v>42</v>
      </c>
      <c r="AD93" s="7" t="n">
        <v>42514</v>
      </c>
    </row>
    <row r="94" customFormat="false" ht="14.9" hidden="false" customHeight="false" outlineLevel="0" collapsed="false">
      <c r="A94" s="8" t="n">
        <v>545</v>
      </c>
      <c r="B94" s="25" t="s">
        <v>691</v>
      </c>
      <c r="C94" s="8" t="s">
        <v>692</v>
      </c>
      <c r="D94" s="36" t="s">
        <v>693</v>
      </c>
      <c r="E94" s="11"/>
      <c r="F94" s="8" t="s">
        <v>30</v>
      </c>
      <c r="G94" s="8" t="s">
        <v>31</v>
      </c>
      <c r="H94" s="8" t="s">
        <v>32</v>
      </c>
      <c r="I94" s="58" t="n">
        <v>73550410000180</v>
      </c>
      <c r="J94" s="56" t="s">
        <v>171</v>
      </c>
      <c r="K94" s="13" t="n">
        <v>1000</v>
      </c>
      <c r="L94" s="33" t="n">
        <v>0</v>
      </c>
      <c r="M94" s="13" t="n">
        <v>1</v>
      </c>
      <c r="N94" s="15" t="n">
        <v>0</v>
      </c>
      <c r="O94" s="33" t="n">
        <v>1250</v>
      </c>
      <c r="P94" s="33" t="n">
        <v>0</v>
      </c>
      <c r="Q94" s="16" t="n">
        <v>1250</v>
      </c>
      <c r="R94" s="17" t="n">
        <v>42755</v>
      </c>
      <c r="S94" s="34" t="n">
        <v>42536</v>
      </c>
      <c r="T94" s="13" t="n">
        <v>20</v>
      </c>
      <c r="U94" s="19" t="n">
        <v>42720</v>
      </c>
      <c r="V94" s="20" t="s">
        <v>694</v>
      </c>
      <c r="W94" s="20" t="s">
        <v>695</v>
      </c>
      <c r="X94" s="20" t="s">
        <v>696</v>
      </c>
      <c r="Y94" s="20" t="s">
        <v>38</v>
      </c>
      <c r="Z94" s="20" t="s">
        <v>39</v>
      </c>
      <c r="AA94" s="21" t="s">
        <v>697</v>
      </c>
      <c r="AB94" s="13" t="s">
        <v>41</v>
      </c>
      <c r="AC94" s="13" t="s">
        <v>42</v>
      </c>
      <c r="AD94" s="7" t="n">
        <v>42536</v>
      </c>
    </row>
    <row r="95" customFormat="false" ht="14.95" hidden="false" customHeight="false" outlineLevel="0" collapsed="false">
      <c r="A95" s="8" t="n">
        <v>1277</v>
      </c>
      <c r="B95" s="25" t="s">
        <v>698</v>
      </c>
      <c r="C95" s="8" t="s">
        <v>699</v>
      </c>
      <c r="D95" s="11"/>
      <c r="E95" s="11"/>
      <c r="F95" s="8" t="s">
        <v>30</v>
      </c>
      <c r="G95" s="8" t="s">
        <v>31</v>
      </c>
      <c r="H95" s="8" t="s">
        <v>32</v>
      </c>
      <c r="I95" s="85"/>
      <c r="J95" s="86" t="s">
        <v>700</v>
      </c>
      <c r="K95" s="13" t="n">
        <v>0</v>
      </c>
      <c r="L95" s="87" t="n">
        <v>0</v>
      </c>
      <c r="M95" s="86" t="n">
        <v>1</v>
      </c>
      <c r="N95" s="15" t="n">
        <v>0</v>
      </c>
      <c r="O95" s="87" t="n">
        <v>0</v>
      </c>
      <c r="P95" s="87" t="n">
        <v>0</v>
      </c>
      <c r="Q95" s="16" t="n">
        <f aca="false">O95</f>
        <v>0</v>
      </c>
      <c r="R95" s="17" t="n">
        <v>42755</v>
      </c>
      <c r="S95" s="88"/>
      <c r="T95" s="13" t="n">
        <v>20</v>
      </c>
      <c r="U95" s="35" t="s">
        <v>59</v>
      </c>
      <c r="V95" s="27"/>
      <c r="W95" s="27"/>
      <c r="X95" s="27"/>
      <c r="Y95" s="27"/>
      <c r="Z95" s="27"/>
      <c r="AA95" s="29"/>
      <c r="AB95" s="13" t="s">
        <v>41</v>
      </c>
      <c r="AC95" s="13"/>
      <c r="AD95" s="7" t="n">
        <v>42628</v>
      </c>
    </row>
    <row r="96" customFormat="false" ht="14.95" hidden="false" customHeight="false" outlineLevel="0" collapsed="false">
      <c r="A96" s="8"/>
      <c r="B96" s="25" t="s">
        <v>701</v>
      </c>
      <c r="C96" s="8"/>
      <c r="D96" s="36" t="s">
        <v>702</v>
      </c>
      <c r="E96" s="11"/>
      <c r="F96" s="8" t="s">
        <v>30</v>
      </c>
      <c r="G96" s="8" t="s">
        <v>31</v>
      </c>
      <c r="H96" s="8" t="s">
        <v>32</v>
      </c>
      <c r="I96" s="24" t="s">
        <v>703</v>
      </c>
      <c r="J96" s="25" t="s">
        <v>313</v>
      </c>
      <c r="K96" s="13" t="n">
        <v>350</v>
      </c>
      <c r="L96" s="14" t="n">
        <v>400</v>
      </c>
      <c r="M96" s="25" t="n">
        <v>1</v>
      </c>
      <c r="N96" s="14" t="n">
        <v>0</v>
      </c>
      <c r="O96" s="14" t="n">
        <v>350</v>
      </c>
      <c r="P96" s="14" t="n">
        <v>0</v>
      </c>
      <c r="Q96" s="16" t="n">
        <v>0</v>
      </c>
      <c r="R96" s="17" t="n">
        <v>42755</v>
      </c>
      <c r="S96" s="18" t="n">
        <v>42636</v>
      </c>
      <c r="T96" s="13" t="n">
        <v>20</v>
      </c>
      <c r="U96" s="26" t="n">
        <v>42752</v>
      </c>
      <c r="V96" s="28" t="s">
        <v>704</v>
      </c>
      <c r="W96" s="28" t="s">
        <v>705</v>
      </c>
      <c r="X96" s="28" t="s">
        <v>706</v>
      </c>
      <c r="Y96" s="28" t="s">
        <v>707</v>
      </c>
      <c r="Z96" s="28" t="s">
        <v>39</v>
      </c>
      <c r="AA96" s="29" t="s">
        <v>708</v>
      </c>
      <c r="AB96" s="13" t="s">
        <v>41</v>
      </c>
      <c r="AC96" s="13" t="s">
        <v>281</v>
      </c>
      <c r="AD96" s="30"/>
    </row>
    <row r="97" customFormat="false" ht="14.9" hidden="false" customHeight="false" outlineLevel="0" collapsed="false">
      <c r="A97" s="8"/>
      <c r="B97" s="25" t="s">
        <v>709</v>
      </c>
      <c r="C97" s="8"/>
      <c r="D97" s="36" t="s">
        <v>710</v>
      </c>
      <c r="E97" s="11"/>
      <c r="F97" s="8" t="s">
        <v>30</v>
      </c>
      <c r="G97" s="8" t="s">
        <v>31</v>
      </c>
      <c r="H97" s="8" t="s">
        <v>32</v>
      </c>
      <c r="I97" s="58" t="s">
        <v>711</v>
      </c>
      <c r="J97" s="56" t="s">
        <v>34</v>
      </c>
      <c r="K97" s="13" t="n">
        <v>500</v>
      </c>
      <c r="L97" s="33" t="n">
        <v>0</v>
      </c>
      <c r="M97" s="56" t="n">
        <v>1</v>
      </c>
      <c r="N97" s="33" t="n">
        <v>0</v>
      </c>
      <c r="O97" s="33" t="n">
        <v>750</v>
      </c>
      <c r="P97" s="33" t="n">
        <v>0</v>
      </c>
      <c r="Q97" s="16" t="n">
        <v>750</v>
      </c>
      <c r="R97" s="17" t="n">
        <v>42755</v>
      </c>
      <c r="S97" s="34" t="n">
        <v>42626</v>
      </c>
      <c r="T97" s="13" t="n">
        <v>20</v>
      </c>
      <c r="U97" s="26" t="n">
        <v>42752</v>
      </c>
      <c r="V97" s="28" t="s">
        <v>712</v>
      </c>
      <c r="W97" s="28" t="s">
        <v>277</v>
      </c>
      <c r="X97" s="28" t="s">
        <v>713</v>
      </c>
      <c r="Y97" s="28" t="s">
        <v>38</v>
      </c>
      <c r="Z97" s="28" t="s">
        <v>39</v>
      </c>
      <c r="AA97" s="29" t="s">
        <v>714</v>
      </c>
      <c r="AB97" s="13" t="s">
        <v>41</v>
      </c>
      <c r="AC97" s="13" t="s">
        <v>228</v>
      </c>
      <c r="AD97" s="30"/>
    </row>
    <row r="98" customFormat="false" ht="14.95" hidden="false" customHeight="false" outlineLevel="0" collapsed="false">
      <c r="A98" s="8" t="n">
        <v>381</v>
      </c>
      <c r="B98" s="13" t="s">
        <v>715</v>
      </c>
      <c r="C98" s="8" t="s">
        <v>716</v>
      </c>
      <c r="D98" s="89" t="s">
        <v>717</v>
      </c>
      <c r="E98" s="11"/>
      <c r="F98" s="8" t="s">
        <v>30</v>
      </c>
      <c r="G98" s="8" t="s">
        <v>31</v>
      </c>
      <c r="H98" s="8" t="s">
        <v>32</v>
      </c>
      <c r="I98" s="31" t="s">
        <v>718</v>
      </c>
      <c r="J98" s="32" t="s">
        <v>130</v>
      </c>
      <c r="K98" s="13" t="n">
        <v>0</v>
      </c>
      <c r="L98" s="33" t="n">
        <v>0</v>
      </c>
      <c r="M98" s="13" t="n">
        <v>1</v>
      </c>
      <c r="N98" s="15" t="n">
        <v>0</v>
      </c>
      <c r="O98" s="33" t="n">
        <v>0</v>
      </c>
      <c r="P98" s="33" t="n">
        <v>2.06</v>
      </c>
      <c r="Q98" s="16" t="n">
        <v>416.12</v>
      </c>
      <c r="R98" s="17" t="n">
        <v>42755</v>
      </c>
      <c r="S98" s="34" t="n">
        <v>42704</v>
      </c>
      <c r="T98" s="13" t="n">
        <v>10</v>
      </c>
      <c r="U98" s="35" t="s">
        <v>59</v>
      </c>
      <c r="V98" s="27" t="s">
        <v>719</v>
      </c>
      <c r="W98" s="27" t="n">
        <v>86</v>
      </c>
      <c r="X98" s="27" t="s">
        <v>720</v>
      </c>
      <c r="Y98" s="27" t="s">
        <v>38</v>
      </c>
      <c r="Z98" s="27" t="s">
        <v>39</v>
      </c>
      <c r="AA98" s="29" t="s">
        <v>721</v>
      </c>
      <c r="AB98" s="13" t="s">
        <v>41</v>
      </c>
      <c r="AC98" s="13" t="s">
        <v>42</v>
      </c>
      <c r="AD98" s="7" t="n">
        <v>42356</v>
      </c>
    </row>
    <row r="99" customFormat="false" ht="14.95" hidden="false" customHeight="false" outlineLevel="0" collapsed="false">
      <c r="A99" s="8" t="n">
        <v>448</v>
      </c>
      <c r="B99" s="13" t="s">
        <v>722</v>
      </c>
      <c r="C99" s="8" t="s">
        <v>723</v>
      </c>
      <c r="D99" s="43" t="str">
        <f aca="false">HYPERLINK("mailto:info@eeicaminhodosol.com.br#","info@eeicaminhodosol.com.br")</f>
        <v>info@eeicaminhodosol.com.br</v>
      </c>
      <c r="E99" s="11"/>
      <c r="F99" s="8" t="s">
        <v>30</v>
      </c>
      <c r="G99" s="8" t="s">
        <v>31</v>
      </c>
      <c r="H99" s="8" t="s">
        <v>32</v>
      </c>
      <c r="I99" s="12" t="s">
        <v>724</v>
      </c>
      <c r="J99" s="9" t="s">
        <v>130</v>
      </c>
      <c r="K99" s="13" t="n">
        <v>0</v>
      </c>
      <c r="L99" s="14" t="n">
        <v>0</v>
      </c>
      <c r="M99" s="13" t="n">
        <v>1</v>
      </c>
      <c r="N99" s="15" t="n">
        <v>0</v>
      </c>
      <c r="O99" s="14" t="n">
        <v>0</v>
      </c>
      <c r="P99" s="14" t="n">
        <v>2.05</v>
      </c>
      <c r="Q99" s="16" t="n">
        <v>168.1</v>
      </c>
      <c r="R99" s="17" t="n">
        <v>42755</v>
      </c>
      <c r="S99" s="18" t="n">
        <v>42356</v>
      </c>
      <c r="T99" s="13" t="n">
        <v>10</v>
      </c>
      <c r="U99" s="35" t="s">
        <v>59</v>
      </c>
      <c r="V99" s="27" t="s">
        <v>725</v>
      </c>
      <c r="W99" s="27" t="n">
        <v>36</v>
      </c>
      <c r="X99" s="27" t="s">
        <v>726</v>
      </c>
      <c r="Y99" s="27" t="s">
        <v>92</v>
      </c>
      <c r="Z99" s="27" t="s">
        <v>39</v>
      </c>
      <c r="AA99" s="29" t="s">
        <v>727</v>
      </c>
      <c r="AB99" s="13" t="s">
        <v>41</v>
      </c>
      <c r="AC99" s="13" t="s">
        <v>228</v>
      </c>
      <c r="AD99" s="7" t="n">
        <v>42339</v>
      </c>
    </row>
    <row r="100" customFormat="false" ht="14.2" hidden="false" customHeight="false" outlineLevel="0" collapsed="false">
      <c r="A100" s="8" t="n">
        <v>296</v>
      </c>
      <c r="B100" s="13" t="s">
        <v>728</v>
      </c>
      <c r="C100" s="8" t="s">
        <v>729</v>
      </c>
      <c r="D100" s="10" t="str">
        <f aca="false">HYPERLINK("mailto:cristiane@escolacrista.com.br#","cristiane@escolacrista.com.br")</f>
        <v>cristiane@escolacrista.com.br</v>
      </c>
      <c r="E100" s="11"/>
      <c r="F100" s="8" t="s">
        <v>30</v>
      </c>
      <c r="G100" s="8" t="s">
        <v>31</v>
      </c>
      <c r="H100" s="8" t="s">
        <v>32</v>
      </c>
      <c r="I100" s="8" t="n">
        <v>54135884000110</v>
      </c>
      <c r="J100" s="13" t="s">
        <v>130</v>
      </c>
      <c r="K100" s="13" t="n">
        <v>0</v>
      </c>
      <c r="L100" s="15" t="n">
        <v>0</v>
      </c>
      <c r="M100" s="13" t="n">
        <v>1</v>
      </c>
      <c r="N100" s="15" t="n">
        <v>0</v>
      </c>
      <c r="O100" s="15" t="n">
        <v>0</v>
      </c>
      <c r="P100" s="15" t="n">
        <v>1.95</v>
      </c>
      <c r="Q100" s="16" t="n">
        <v>1189.5</v>
      </c>
      <c r="R100" s="17" t="n">
        <v>42755</v>
      </c>
      <c r="S100" s="17" t="n">
        <v>42275</v>
      </c>
      <c r="T100" s="13" t="n">
        <v>10</v>
      </c>
      <c r="U100" s="35" t="s">
        <v>59</v>
      </c>
      <c r="V100" s="27" t="s">
        <v>730</v>
      </c>
      <c r="W100" s="27" t="n">
        <v>2366</v>
      </c>
      <c r="X100" s="27" t="s">
        <v>731</v>
      </c>
      <c r="Y100" s="27" t="s">
        <v>732</v>
      </c>
      <c r="Z100" s="27" t="s">
        <v>733</v>
      </c>
      <c r="AA100" s="29" t="s">
        <v>734</v>
      </c>
      <c r="AB100" s="13" t="s">
        <v>41</v>
      </c>
      <c r="AC100" s="13" t="s">
        <v>42</v>
      </c>
      <c r="AD100" s="7" t="n">
        <v>42109</v>
      </c>
    </row>
    <row r="101" customFormat="false" ht="14.9" hidden="false" customHeight="false" outlineLevel="0" collapsed="false">
      <c r="A101" s="8" t="n">
        <v>1150</v>
      </c>
      <c r="B101" s="25" t="s">
        <v>735</v>
      </c>
      <c r="C101" s="8" t="s">
        <v>736</v>
      </c>
      <c r="D101" s="36" t="s">
        <v>737</v>
      </c>
      <c r="E101" s="11"/>
      <c r="F101" s="8" t="s">
        <v>30</v>
      </c>
      <c r="G101" s="8" t="s">
        <v>31</v>
      </c>
      <c r="H101" s="8" t="s">
        <v>32</v>
      </c>
      <c r="I101" s="24" t="n">
        <v>65502932000188</v>
      </c>
      <c r="J101" s="25" t="s">
        <v>738</v>
      </c>
      <c r="K101" s="13" t="n">
        <v>1250</v>
      </c>
      <c r="L101" s="14" t="n">
        <v>0</v>
      </c>
      <c r="M101" s="13" t="n">
        <v>1</v>
      </c>
      <c r="N101" s="15" t="n">
        <v>0</v>
      </c>
      <c r="O101" s="14" t="n">
        <v>1500</v>
      </c>
      <c r="P101" s="14" t="n">
        <v>0</v>
      </c>
      <c r="Q101" s="16" t="n">
        <v>1500</v>
      </c>
      <c r="R101" s="17" t="n">
        <v>42755</v>
      </c>
      <c r="S101" s="18" t="n">
        <v>42537</v>
      </c>
      <c r="T101" s="13" t="n">
        <v>20</v>
      </c>
      <c r="U101" s="19" t="n">
        <v>42720</v>
      </c>
      <c r="V101" s="20" t="s">
        <v>739</v>
      </c>
      <c r="W101" s="20" t="s">
        <v>740</v>
      </c>
      <c r="X101" s="20" t="s">
        <v>741</v>
      </c>
      <c r="Y101" s="20" t="s">
        <v>38</v>
      </c>
      <c r="Z101" s="20" t="s">
        <v>39</v>
      </c>
      <c r="AA101" s="21" t="s">
        <v>742</v>
      </c>
      <c r="AB101" s="13" t="s">
        <v>41</v>
      </c>
      <c r="AC101" s="13" t="s">
        <v>42</v>
      </c>
      <c r="AD101" s="7" t="n">
        <v>42569</v>
      </c>
    </row>
    <row r="102" customFormat="false" ht="14.95" hidden="false" customHeight="false" outlineLevel="0" collapsed="false">
      <c r="A102" s="8" t="n">
        <v>164</v>
      </c>
      <c r="B102" s="13" t="s">
        <v>743</v>
      </c>
      <c r="C102" s="8" t="s">
        <v>744</v>
      </c>
      <c r="D102" s="10" t="str">
        <f aca="false">HYPERLINK("mailto:marciateixeira@projetovida.com.br#","marciateixeira@projetovida.com.br")</f>
        <v>marciateixeira@projetovida.com.br</v>
      </c>
      <c r="E102" s="10" t="str">
        <f aca="false">HYPERLINK("mailto:edsonaraujo@projetovida.com.br#","edsonaraujo@projetovida.com.br")</f>
        <v>edsonaraujo@projetovida.com.br</v>
      </c>
      <c r="F102" s="8" t="s">
        <v>30</v>
      </c>
      <c r="G102" s="8" t="s">
        <v>31</v>
      </c>
      <c r="H102" s="8" t="s">
        <v>32</v>
      </c>
      <c r="I102" s="12" t="s">
        <v>745</v>
      </c>
      <c r="J102" s="9" t="s">
        <v>130</v>
      </c>
      <c r="K102" s="13" t="n">
        <v>0</v>
      </c>
      <c r="L102" s="14" t="n">
        <v>0</v>
      </c>
      <c r="M102" s="13" t="n">
        <v>1</v>
      </c>
      <c r="N102" s="15" t="n">
        <v>0</v>
      </c>
      <c r="O102" s="14" t="n">
        <v>0</v>
      </c>
      <c r="P102" s="14" t="n">
        <v>1.51</v>
      </c>
      <c r="Q102" s="16" t="n">
        <v>1667.04</v>
      </c>
      <c r="R102" s="17" t="n">
        <v>42755</v>
      </c>
      <c r="S102" s="18" t="n">
        <v>42146</v>
      </c>
      <c r="T102" s="13" t="n">
        <v>10</v>
      </c>
      <c r="U102" s="35" t="s">
        <v>59</v>
      </c>
      <c r="V102" s="27" t="s">
        <v>746</v>
      </c>
      <c r="W102" s="27" t="n">
        <v>243</v>
      </c>
      <c r="X102" s="27" t="s">
        <v>747</v>
      </c>
      <c r="Y102" s="27" t="s">
        <v>748</v>
      </c>
      <c r="Z102" s="27" t="s">
        <v>39</v>
      </c>
      <c r="AA102" s="29" t="s">
        <v>749</v>
      </c>
      <c r="AB102" s="13" t="s">
        <v>41</v>
      </c>
      <c r="AC102" s="13" t="s">
        <v>42</v>
      </c>
      <c r="AD102" s="7" t="n">
        <v>42173</v>
      </c>
    </row>
    <row r="103" customFormat="false" ht="14.95" hidden="false" customHeight="false" outlineLevel="0" collapsed="false">
      <c r="A103" s="8" t="n">
        <v>230</v>
      </c>
      <c r="B103" s="13" t="s">
        <v>750</v>
      </c>
      <c r="C103" s="8" t="s">
        <v>751</v>
      </c>
      <c r="D103" s="10" t="str">
        <f aca="false">HYPERLINK("mailto:financeiro@escolaser.com.br#","financeiro@escolaser.com.br")</f>
        <v>financeiro@escolaser.com.br</v>
      </c>
      <c r="E103" s="41" t="str">
        <f aca="false">HYPERLINK("mailto:regiane@escolaser.com.br#","regiane@escolaser.com.br")</f>
        <v>regiane@escolaser.com.br</v>
      </c>
      <c r="F103" s="8" t="s">
        <v>30</v>
      </c>
      <c r="G103" s="8" t="s">
        <v>31</v>
      </c>
      <c r="H103" s="8" t="s">
        <v>32</v>
      </c>
      <c r="I103" s="12" t="s">
        <v>752</v>
      </c>
      <c r="J103" s="9" t="s">
        <v>130</v>
      </c>
      <c r="K103" s="13" t="n">
        <v>0</v>
      </c>
      <c r="L103" s="14" t="n">
        <v>0</v>
      </c>
      <c r="M103" s="13" t="n">
        <v>1</v>
      </c>
      <c r="N103" s="15" t="n">
        <v>0</v>
      </c>
      <c r="O103" s="14" t="n">
        <v>0</v>
      </c>
      <c r="P103" s="14" t="n">
        <v>2.25</v>
      </c>
      <c r="Q103" s="16" t="n">
        <v>1203.75</v>
      </c>
      <c r="R103" s="17" t="n">
        <v>42755</v>
      </c>
      <c r="S103" s="18" t="n">
        <v>42215</v>
      </c>
      <c r="T103" s="13" t="n">
        <v>20</v>
      </c>
      <c r="U103" s="35" t="s">
        <v>59</v>
      </c>
      <c r="V103" s="27" t="s">
        <v>753</v>
      </c>
      <c r="W103" s="27" t="n">
        <v>709</v>
      </c>
      <c r="X103" s="27" t="s">
        <v>754</v>
      </c>
      <c r="Y103" s="27" t="s">
        <v>472</v>
      </c>
      <c r="Z103" s="27" t="s">
        <v>39</v>
      </c>
      <c r="AA103" s="29" t="s">
        <v>755</v>
      </c>
      <c r="AB103" s="13" t="s">
        <v>41</v>
      </c>
      <c r="AC103" s="13" t="s">
        <v>42</v>
      </c>
      <c r="AD103" s="7" t="n">
        <v>42475</v>
      </c>
    </row>
    <row r="104" customFormat="false" ht="14.9" hidden="false" customHeight="false" outlineLevel="0" collapsed="false">
      <c r="A104" s="8" t="n">
        <v>930</v>
      </c>
      <c r="B104" s="25" t="s">
        <v>756</v>
      </c>
      <c r="C104" s="8" t="s">
        <v>757</v>
      </c>
      <c r="D104" s="36" t="s">
        <v>758</v>
      </c>
      <c r="E104" s="90" t="s">
        <v>759</v>
      </c>
      <c r="F104" s="8" t="s">
        <v>30</v>
      </c>
      <c r="G104" s="8" t="s">
        <v>31</v>
      </c>
      <c r="H104" s="8" t="s">
        <v>32</v>
      </c>
      <c r="I104" s="24" t="s">
        <v>760</v>
      </c>
      <c r="J104" s="25" t="s">
        <v>171</v>
      </c>
      <c r="K104" s="13" t="n">
        <v>1000</v>
      </c>
      <c r="L104" s="14" t="n">
        <v>0</v>
      </c>
      <c r="M104" s="13" t="n">
        <v>1</v>
      </c>
      <c r="N104" s="15" t="n">
        <v>0</v>
      </c>
      <c r="O104" s="14" t="n">
        <v>1250</v>
      </c>
      <c r="P104" s="14" t="n">
        <v>0</v>
      </c>
      <c r="Q104" s="16" t="n">
        <v>1250</v>
      </c>
      <c r="R104" s="17" t="n">
        <v>42755</v>
      </c>
      <c r="S104" s="18" t="n">
        <v>42528</v>
      </c>
      <c r="T104" s="13" t="n">
        <v>20</v>
      </c>
      <c r="U104" s="35" t="s">
        <v>59</v>
      </c>
      <c r="V104" s="27" t="s">
        <v>761</v>
      </c>
      <c r="W104" s="27" t="n">
        <v>229</v>
      </c>
      <c r="X104" s="27" t="s">
        <v>762</v>
      </c>
      <c r="Y104" s="27" t="s">
        <v>38</v>
      </c>
      <c r="Z104" s="27" t="s">
        <v>39</v>
      </c>
      <c r="AA104" s="29" t="s">
        <v>763</v>
      </c>
      <c r="AB104" s="13" t="s">
        <v>41</v>
      </c>
      <c r="AC104" s="13" t="s">
        <v>42</v>
      </c>
      <c r="AD104" s="7" t="n">
        <v>42583</v>
      </c>
    </row>
    <row r="105" customFormat="false" ht="14.9" hidden="false" customHeight="false" outlineLevel="0" collapsed="false">
      <c r="A105" s="8" t="n">
        <v>1055</v>
      </c>
      <c r="B105" s="25" t="s">
        <v>764</v>
      </c>
      <c r="C105" s="8" t="s">
        <v>765</v>
      </c>
      <c r="D105" s="62" t="s">
        <v>766</v>
      </c>
      <c r="E105" s="11"/>
      <c r="F105" s="8" t="s">
        <v>30</v>
      </c>
      <c r="G105" s="8" t="s">
        <v>31</v>
      </c>
      <c r="H105" s="8" t="s">
        <v>32</v>
      </c>
      <c r="I105" s="58" t="n">
        <v>53587275000130</v>
      </c>
      <c r="J105" s="25" t="s">
        <v>78</v>
      </c>
      <c r="K105" s="13" t="n">
        <v>250</v>
      </c>
      <c r="L105" s="14" t="n">
        <v>0</v>
      </c>
      <c r="M105" s="13" t="n">
        <v>1</v>
      </c>
      <c r="N105" s="15" t="n">
        <v>0</v>
      </c>
      <c r="O105" s="14" t="n">
        <v>395</v>
      </c>
      <c r="P105" s="14" t="n">
        <v>0</v>
      </c>
      <c r="Q105" s="16" t="n">
        <v>395</v>
      </c>
      <c r="R105" s="17" t="n">
        <v>42755</v>
      </c>
      <c r="S105" s="18" t="n">
        <v>42536</v>
      </c>
      <c r="T105" s="13" t="n">
        <v>20</v>
      </c>
      <c r="U105" s="19" t="n">
        <v>42720</v>
      </c>
      <c r="V105" s="20" t="s">
        <v>767</v>
      </c>
      <c r="W105" s="20" t="s">
        <v>768</v>
      </c>
      <c r="X105" s="20" t="s">
        <v>769</v>
      </c>
      <c r="Y105" s="20" t="s">
        <v>38</v>
      </c>
      <c r="Z105" s="20" t="s">
        <v>39</v>
      </c>
      <c r="AA105" s="21" t="s">
        <v>770</v>
      </c>
      <c r="AB105" s="13" t="s">
        <v>41</v>
      </c>
      <c r="AC105" s="13" t="s">
        <v>42</v>
      </c>
      <c r="AD105" s="7" t="n">
        <v>42528</v>
      </c>
    </row>
    <row r="106" customFormat="false" ht="14.95" hidden="false" customHeight="false" outlineLevel="0" collapsed="false">
      <c r="A106" s="46"/>
      <c r="B106" s="82" t="s">
        <v>771</v>
      </c>
      <c r="C106" s="8"/>
      <c r="D106" s="37" t="s">
        <v>772</v>
      </c>
      <c r="E106" s="11"/>
      <c r="F106" s="8" t="s">
        <v>30</v>
      </c>
      <c r="G106" s="8" t="s">
        <v>31</v>
      </c>
      <c r="H106" s="8" t="s">
        <v>32</v>
      </c>
      <c r="I106" s="24" t="s">
        <v>773</v>
      </c>
      <c r="J106" s="25" t="s">
        <v>47</v>
      </c>
      <c r="K106" s="13" t="n">
        <v>200</v>
      </c>
      <c r="L106" s="33" t="n">
        <v>900</v>
      </c>
      <c r="M106" s="13" t="n">
        <v>3</v>
      </c>
      <c r="N106" s="14" t="n">
        <v>0</v>
      </c>
      <c r="O106" s="83" t="n">
        <v>395</v>
      </c>
      <c r="P106" s="14" t="n">
        <v>0</v>
      </c>
      <c r="Q106" s="48" t="n">
        <v>0</v>
      </c>
      <c r="R106" s="17" t="n">
        <v>42755</v>
      </c>
      <c r="S106" s="17" t="n">
        <v>42698</v>
      </c>
      <c r="T106" s="13" t="n">
        <v>20</v>
      </c>
      <c r="U106" s="13" t="s">
        <v>200</v>
      </c>
      <c r="V106" s="49" t="s">
        <v>774</v>
      </c>
      <c r="W106" s="27" t="n">
        <v>293</v>
      </c>
      <c r="X106" s="49" t="s">
        <v>775</v>
      </c>
      <c r="Y106" s="49" t="s">
        <v>92</v>
      </c>
      <c r="Z106" s="28" t="s">
        <v>39</v>
      </c>
      <c r="AA106" s="49" t="s">
        <v>776</v>
      </c>
      <c r="AB106" s="27" t="s">
        <v>41</v>
      </c>
      <c r="AC106" s="27" t="s">
        <v>74</v>
      </c>
      <c r="AD106" s="84"/>
    </row>
    <row r="107" customFormat="false" ht="14.95" hidden="false" customHeight="false" outlineLevel="0" collapsed="false">
      <c r="A107" s="8"/>
      <c r="B107" s="91" t="s">
        <v>777</v>
      </c>
      <c r="C107" s="8"/>
      <c r="D107" s="37" t="s">
        <v>778</v>
      </c>
      <c r="E107" s="11"/>
      <c r="F107" s="8" t="s">
        <v>30</v>
      </c>
      <c r="G107" s="8" t="s">
        <v>31</v>
      </c>
      <c r="H107" s="8" t="s">
        <v>32</v>
      </c>
      <c r="I107" s="52" t="s">
        <v>779</v>
      </c>
      <c r="J107" s="25" t="s">
        <v>171</v>
      </c>
      <c r="K107" s="13" t="n">
        <v>1000</v>
      </c>
      <c r="L107" s="15" t="n">
        <v>900</v>
      </c>
      <c r="M107" s="13" t="n">
        <v>1</v>
      </c>
      <c r="N107" s="14" t="n">
        <v>0</v>
      </c>
      <c r="O107" s="92" t="n">
        <v>1295</v>
      </c>
      <c r="P107" s="14" t="n">
        <v>0</v>
      </c>
      <c r="Q107" s="48" t="n">
        <v>1295</v>
      </c>
      <c r="R107" s="17" t="n">
        <v>42755</v>
      </c>
      <c r="S107" s="17" t="n">
        <v>42708</v>
      </c>
      <c r="T107" s="13" t="n">
        <v>20</v>
      </c>
      <c r="U107" s="35" t="s">
        <v>59</v>
      </c>
      <c r="V107" s="49" t="s">
        <v>780</v>
      </c>
      <c r="W107" s="27" t="n">
        <v>45</v>
      </c>
      <c r="X107" s="49" t="s">
        <v>781</v>
      </c>
      <c r="Y107" s="49" t="s">
        <v>782</v>
      </c>
      <c r="Z107" s="27" t="s">
        <v>39</v>
      </c>
      <c r="AA107" s="49" t="s">
        <v>783</v>
      </c>
      <c r="AB107" s="13" t="s">
        <v>41</v>
      </c>
      <c r="AC107" s="13" t="s">
        <v>228</v>
      </c>
      <c r="AD107" s="30"/>
    </row>
    <row r="108" customFormat="false" ht="14.9" hidden="false" customHeight="false" outlineLevel="0" collapsed="false">
      <c r="A108" s="8" t="n">
        <v>1082</v>
      </c>
      <c r="B108" s="13" t="s">
        <v>784</v>
      </c>
      <c r="C108" s="8" t="s">
        <v>785</v>
      </c>
      <c r="D108" s="10" t="str">
        <f aca="false">HYPERLINK("mailto:hloureiro@cfenix.com.br#","hloureiro@cfenix.com.br")</f>
        <v>hloureiro@cfenix.com.br</v>
      </c>
      <c r="E108" s="57" t="s">
        <v>786</v>
      </c>
      <c r="F108" s="8" t="s">
        <v>30</v>
      </c>
      <c r="G108" s="8" t="s">
        <v>31</v>
      </c>
      <c r="H108" s="8" t="s">
        <v>32</v>
      </c>
      <c r="I108" s="31" t="s">
        <v>787</v>
      </c>
      <c r="J108" s="32" t="s">
        <v>603</v>
      </c>
      <c r="K108" s="13" t="n">
        <v>1500</v>
      </c>
      <c r="L108" s="33" t="n">
        <v>0</v>
      </c>
      <c r="M108" s="13" t="n">
        <v>1</v>
      </c>
      <c r="N108" s="15" t="n">
        <v>0</v>
      </c>
      <c r="O108" s="33" t="n">
        <v>1480</v>
      </c>
      <c r="P108" s="33" t="n">
        <v>0</v>
      </c>
      <c r="Q108" s="16" t="n">
        <v>1480</v>
      </c>
      <c r="R108" s="17" t="n">
        <v>42755</v>
      </c>
      <c r="S108" s="34" t="n">
        <v>42510</v>
      </c>
      <c r="T108" s="13" t="n">
        <v>20</v>
      </c>
      <c r="U108" s="19" t="n">
        <v>42720</v>
      </c>
      <c r="V108" s="20" t="s">
        <v>788</v>
      </c>
      <c r="W108" s="20" t="s">
        <v>789</v>
      </c>
      <c r="X108" s="20" t="s">
        <v>790</v>
      </c>
      <c r="Y108" s="20" t="s">
        <v>791</v>
      </c>
      <c r="Z108" s="20" t="s">
        <v>39</v>
      </c>
      <c r="AA108" s="21" t="s">
        <v>792</v>
      </c>
      <c r="AB108" s="13" t="s">
        <v>41</v>
      </c>
      <c r="AC108" s="13" t="s">
        <v>42</v>
      </c>
      <c r="AD108" s="7" t="n">
        <v>42511</v>
      </c>
    </row>
    <row r="109" customFormat="false" ht="14.9" hidden="false" customHeight="false" outlineLevel="0" collapsed="false">
      <c r="A109" s="8" t="n">
        <v>678</v>
      </c>
      <c r="B109" s="25" t="s">
        <v>793</v>
      </c>
      <c r="C109" s="8" t="s">
        <v>794</v>
      </c>
      <c r="D109" s="93" t="s">
        <v>795</v>
      </c>
      <c r="E109" s="11"/>
      <c r="F109" s="8" t="s">
        <v>30</v>
      </c>
      <c r="G109" s="8" t="s">
        <v>31</v>
      </c>
      <c r="H109" s="8" t="s">
        <v>32</v>
      </c>
      <c r="I109" s="58" t="n">
        <v>62704317000166</v>
      </c>
      <c r="J109" s="56" t="s">
        <v>34</v>
      </c>
      <c r="K109" s="13" t="n">
        <v>500</v>
      </c>
      <c r="L109" s="33" t="n">
        <v>0</v>
      </c>
      <c r="M109" s="13" t="n">
        <v>1</v>
      </c>
      <c r="N109" s="15" t="n">
        <v>0</v>
      </c>
      <c r="O109" s="33" t="n">
        <v>995</v>
      </c>
      <c r="P109" s="33" t="n">
        <v>0</v>
      </c>
      <c r="Q109" s="16" t="n">
        <v>995</v>
      </c>
      <c r="R109" s="17" t="n">
        <v>42755</v>
      </c>
      <c r="S109" s="34" t="n">
        <v>42569</v>
      </c>
      <c r="T109" s="13" t="n">
        <v>20</v>
      </c>
      <c r="U109" s="35" t="s">
        <v>59</v>
      </c>
      <c r="V109" s="27" t="s">
        <v>796</v>
      </c>
      <c r="W109" s="27" t="n">
        <v>913</v>
      </c>
      <c r="X109" s="27" t="s">
        <v>797</v>
      </c>
      <c r="Y109" s="27" t="s">
        <v>38</v>
      </c>
      <c r="Z109" s="27" t="s">
        <v>39</v>
      </c>
      <c r="AA109" s="29" t="s">
        <v>798</v>
      </c>
      <c r="AB109" s="13" t="s">
        <v>41</v>
      </c>
      <c r="AC109" s="13" t="s">
        <v>42</v>
      </c>
      <c r="AD109" s="7" t="n">
        <v>42599</v>
      </c>
    </row>
    <row r="110" customFormat="false" ht="14.95" hidden="false" customHeight="false" outlineLevel="0" collapsed="false">
      <c r="A110" s="8"/>
      <c r="B110" s="91" t="s">
        <v>799</v>
      </c>
      <c r="C110" s="8"/>
      <c r="D110" s="37" t="s">
        <v>800</v>
      </c>
      <c r="E110" s="11"/>
      <c r="F110" s="8" t="s">
        <v>30</v>
      </c>
      <c r="G110" s="8" t="s">
        <v>31</v>
      </c>
      <c r="H110" s="8" t="s">
        <v>32</v>
      </c>
      <c r="I110" s="52" t="s">
        <v>801</v>
      </c>
      <c r="J110" s="25" t="s">
        <v>313</v>
      </c>
      <c r="K110" s="13" t="n">
        <v>350</v>
      </c>
      <c r="L110" s="15" t="n">
        <v>900</v>
      </c>
      <c r="M110" s="13" t="n">
        <v>1</v>
      </c>
      <c r="N110" s="14" t="n">
        <v>0</v>
      </c>
      <c r="O110" s="92" t="n">
        <v>595</v>
      </c>
      <c r="P110" s="14" t="n">
        <v>0</v>
      </c>
      <c r="Q110" s="48" t="n">
        <v>0</v>
      </c>
      <c r="R110" s="17" t="n">
        <v>42755</v>
      </c>
      <c r="S110" s="17" t="n">
        <v>42705</v>
      </c>
      <c r="T110" s="13" t="n">
        <v>20</v>
      </c>
      <c r="U110" s="13" t="s">
        <v>200</v>
      </c>
      <c r="V110" s="49" t="s">
        <v>802</v>
      </c>
      <c r="W110" s="27" t="n">
        <v>2479</v>
      </c>
      <c r="X110" s="49" t="s">
        <v>538</v>
      </c>
      <c r="Y110" s="49" t="s">
        <v>748</v>
      </c>
      <c r="Z110" s="27" t="s">
        <v>39</v>
      </c>
      <c r="AA110" s="49" t="s">
        <v>803</v>
      </c>
      <c r="AB110" s="27" t="s">
        <v>41</v>
      </c>
      <c r="AC110" s="94" t="s">
        <v>804</v>
      </c>
      <c r="AD110" s="30"/>
    </row>
    <row r="111" customFormat="false" ht="14.95" hidden="false" customHeight="false" outlineLevel="0" collapsed="false">
      <c r="A111" s="8" t="n">
        <v>1252</v>
      </c>
      <c r="B111" s="25" t="s">
        <v>805</v>
      </c>
      <c r="C111" s="8" t="s">
        <v>806</v>
      </c>
      <c r="D111" s="36" t="s">
        <v>807</v>
      </c>
      <c r="E111" s="11"/>
      <c r="F111" s="8" t="s">
        <v>30</v>
      </c>
      <c r="G111" s="8" t="s">
        <v>31</v>
      </c>
      <c r="H111" s="8" t="s">
        <v>32</v>
      </c>
      <c r="I111" s="58" t="s">
        <v>808</v>
      </c>
      <c r="J111" s="56" t="s">
        <v>47</v>
      </c>
      <c r="K111" s="13" t="n">
        <v>200</v>
      </c>
      <c r="L111" s="33" t="n">
        <v>900</v>
      </c>
      <c r="M111" s="56" t="n">
        <v>3</v>
      </c>
      <c r="N111" s="33" t="n">
        <v>0</v>
      </c>
      <c r="O111" s="33" t="n">
        <v>395</v>
      </c>
      <c r="P111" s="33" t="n">
        <v>0</v>
      </c>
      <c r="Q111" s="16" t="n">
        <v>0</v>
      </c>
      <c r="R111" s="17" t="n">
        <v>42755</v>
      </c>
      <c r="S111" s="18" t="n">
        <v>42628</v>
      </c>
      <c r="T111" s="13" t="n">
        <v>20</v>
      </c>
      <c r="U111" s="26" t="n">
        <v>42752</v>
      </c>
      <c r="V111" s="28" t="s">
        <v>809</v>
      </c>
      <c r="W111" s="28" t="s">
        <v>810</v>
      </c>
      <c r="X111" s="28" t="s">
        <v>811</v>
      </c>
      <c r="Y111" s="28" t="s">
        <v>38</v>
      </c>
      <c r="Z111" s="28" t="s">
        <v>39</v>
      </c>
      <c r="AA111" s="29" t="s">
        <v>812</v>
      </c>
      <c r="AB111" s="13" t="s">
        <v>41</v>
      </c>
      <c r="AC111" s="13" t="s">
        <v>74</v>
      </c>
      <c r="AD111" s="7" t="n">
        <v>42653</v>
      </c>
    </row>
    <row r="112" customFormat="false" ht="14.9" hidden="false" customHeight="false" outlineLevel="0" collapsed="false">
      <c r="A112" s="46"/>
      <c r="B112" s="13" t="s">
        <v>813</v>
      </c>
      <c r="C112" s="8"/>
      <c r="D112" s="37" t="s">
        <v>814</v>
      </c>
      <c r="E112" s="11"/>
      <c r="F112" s="8" t="s">
        <v>30</v>
      </c>
      <c r="G112" s="8" t="s">
        <v>31</v>
      </c>
      <c r="H112" s="8" t="s">
        <v>32</v>
      </c>
      <c r="I112" s="24" t="s">
        <v>815</v>
      </c>
      <c r="J112" s="25" t="s">
        <v>603</v>
      </c>
      <c r="K112" s="13" t="n">
        <v>1500</v>
      </c>
      <c r="L112" s="33" t="n">
        <v>900</v>
      </c>
      <c r="M112" s="13" t="n">
        <v>1</v>
      </c>
      <c r="N112" s="15" t="n">
        <v>0</v>
      </c>
      <c r="O112" s="15" t="n">
        <v>1500</v>
      </c>
      <c r="P112" s="15" t="n">
        <v>0</v>
      </c>
      <c r="Q112" s="16" t="n">
        <v>1500</v>
      </c>
      <c r="R112" s="17" t="n">
        <v>42755</v>
      </c>
      <c r="S112" s="17" t="n">
        <v>42691</v>
      </c>
      <c r="T112" s="13" t="n">
        <v>20</v>
      </c>
      <c r="U112" s="35" t="s">
        <v>59</v>
      </c>
      <c r="V112" s="95" t="s">
        <v>816</v>
      </c>
      <c r="W112" s="27" t="n">
        <v>1325</v>
      </c>
      <c r="X112" s="95" t="s">
        <v>817</v>
      </c>
      <c r="Y112" s="95" t="s">
        <v>818</v>
      </c>
      <c r="Z112" s="28" t="s">
        <v>39</v>
      </c>
      <c r="AA112" s="95" t="s">
        <v>819</v>
      </c>
      <c r="AB112" s="13" t="s">
        <v>41</v>
      </c>
      <c r="AC112" s="13" t="s">
        <v>205</v>
      </c>
      <c r="AD112" s="30"/>
    </row>
    <row r="113" customFormat="false" ht="14.9" hidden="false" customHeight="false" outlineLevel="0" collapsed="false">
      <c r="A113" s="8" t="n">
        <v>1214</v>
      </c>
      <c r="B113" s="25" t="s">
        <v>820</v>
      </c>
      <c r="C113" s="8" t="s">
        <v>821</v>
      </c>
      <c r="D113" s="36" t="s">
        <v>822</v>
      </c>
      <c r="E113" s="11"/>
      <c r="F113" s="8" t="s">
        <v>30</v>
      </c>
      <c r="G113" s="8" t="s">
        <v>31</v>
      </c>
      <c r="H113" s="8" t="s">
        <v>32</v>
      </c>
      <c r="I113" s="24" t="n">
        <v>21613373000108</v>
      </c>
      <c r="J113" s="25" t="s">
        <v>78</v>
      </c>
      <c r="K113" s="13" t="n">
        <v>250</v>
      </c>
      <c r="L113" s="14" t="n">
        <v>0</v>
      </c>
      <c r="M113" s="13" t="n">
        <v>1</v>
      </c>
      <c r="N113" s="15" t="n">
        <v>0</v>
      </c>
      <c r="O113" s="14" t="n">
        <v>199</v>
      </c>
      <c r="P113" s="14" t="n">
        <v>0</v>
      </c>
      <c r="Q113" s="16" t="n">
        <v>199</v>
      </c>
      <c r="R113" s="17" t="n">
        <v>42755</v>
      </c>
      <c r="S113" s="18" t="n">
        <v>42585</v>
      </c>
      <c r="T113" s="13" t="n">
        <v>20</v>
      </c>
      <c r="U113" s="35" t="s">
        <v>59</v>
      </c>
      <c r="V113" s="27" t="s">
        <v>823</v>
      </c>
      <c r="W113" s="27" t="n">
        <v>757</v>
      </c>
      <c r="X113" s="27" t="s">
        <v>824</v>
      </c>
      <c r="Y113" s="27" t="s">
        <v>38</v>
      </c>
      <c r="Z113" s="27" t="s">
        <v>39</v>
      </c>
      <c r="AA113" s="29" t="s">
        <v>825</v>
      </c>
      <c r="AB113" s="13" t="s">
        <v>41</v>
      </c>
      <c r="AC113" s="13" t="s">
        <v>42</v>
      </c>
      <c r="AD113" s="7" t="n">
        <v>42628</v>
      </c>
    </row>
    <row r="114" customFormat="false" ht="14.9" hidden="false" customHeight="false" outlineLevel="0" collapsed="false">
      <c r="A114" s="8" t="n">
        <v>897</v>
      </c>
      <c r="B114" s="9" t="s">
        <v>826</v>
      </c>
      <c r="C114" s="8" t="s">
        <v>827</v>
      </c>
      <c r="D114" s="10" t="str">
        <f aca="false">HYPERLINK("mailto:diretoriacarlos@bol.com.br#","diretoriacarlos@bol.com.br")</f>
        <v>diretoriacarlos@bol.com.br</v>
      </c>
      <c r="E114" s="11"/>
      <c r="F114" s="8" t="s">
        <v>30</v>
      </c>
      <c r="G114" s="8" t="s">
        <v>31</v>
      </c>
      <c r="H114" s="8" t="s">
        <v>32</v>
      </c>
      <c r="I114" s="12" t="s">
        <v>828</v>
      </c>
      <c r="J114" s="9" t="s">
        <v>829</v>
      </c>
      <c r="K114" s="13" t="n">
        <v>150</v>
      </c>
      <c r="L114" s="14" t="n">
        <v>0</v>
      </c>
      <c r="M114" s="13" t="n">
        <v>1</v>
      </c>
      <c r="N114" s="15" t="n">
        <v>0</v>
      </c>
      <c r="O114" s="14" t="n">
        <v>190</v>
      </c>
      <c r="P114" s="14" t="n">
        <v>0</v>
      </c>
      <c r="Q114" s="16" t="n">
        <v>190</v>
      </c>
      <c r="R114" s="17" t="n">
        <v>42755</v>
      </c>
      <c r="S114" s="18" t="n">
        <v>42514</v>
      </c>
      <c r="T114" s="13" t="n">
        <v>20</v>
      </c>
      <c r="U114" s="35" t="s">
        <v>59</v>
      </c>
      <c r="V114" s="27" t="s">
        <v>830</v>
      </c>
      <c r="W114" s="27" t="n">
        <v>231</v>
      </c>
      <c r="X114" s="27" t="s">
        <v>831</v>
      </c>
      <c r="Y114" s="27" t="s">
        <v>832</v>
      </c>
      <c r="Z114" s="27" t="s">
        <v>39</v>
      </c>
      <c r="AA114" s="29" t="s">
        <v>833</v>
      </c>
      <c r="AB114" s="13" t="s">
        <v>41</v>
      </c>
      <c r="AC114" s="13" t="s">
        <v>42</v>
      </c>
      <c r="AD114" s="7" t="n">
        <v>42510</v>
      </c>
    </row>
    <row r="115" customFormat="false" ht="14.95" hidden="false" customHeight="false" outlineLevel="0" collapsed="false">
      <c r="A115" s="8" t="n">
        <v>1110</v>
      </c>
      <c r="B115" s="25" t="s">
        <v>834</v>
      </c>
      <c r="C115" s="8" t="s">
        <v>835</v>
      </c>
      <c r="D115" s="11"/>
      <c r="E115" s="11"/>
      <c r="F115" s="8" t="s">
        <v>30</v>
      </c>
      <c r="G115" s="8" t="s">
        <v>31</v>
      </c>
      <c r="H115" s="8" t="s">
        <v>32</v>
      </c>
      <c r="I115" s="24" t="s">
        <v>836</v>
      </c>
      <c r="J115" s="25" t="s">
        <v>700</v>
      </c>
      <c r="K115" s="13" t="n">
        <v>0</v>
      </c>
      <c r="L115" s="14" t="n">
        <v>0</v>
      </c>
      <c r="M115" s="13" t="n">
        <v>1</v>
      </c>
      <c r="N115" s="15" t="n">
        <v>0</v>
      </c>
      <c r="O115" s="14" t="n">
        <v>0</v>
      </c>
      <c r="P115" s="14" t="n">
        <v>0</v>
      </c>
      <c r="Q115" s="16" t="n">
        <f aca="false">O115</f>
        <v>0</v>
      </c>
      <c r="R115" s="17" t="n">
        <v>42755</v>
      </c>
      <c r="S115" s="18" t="n">
        <v>42536</v>
      </c>
      <c r="T115" s="13" t="n">
        <v>20</v>
      </c>
      <c r="U115" s="35" t="s">
        <v>59</v>
      </c>
      <c r="V115" s="27"/>
      <c r="W115" s="27"/>
      <c r="X115" s="27"/>
      <c r="Y115" s="27"/>
      <c r="Z115" s="27"/>
      <c r="AA115" s="29"/>
      <c r="AB115" s="13" t="s">
        <v>41</v>
      </c>
      <c r="AC115" s="13" t="s">
        <v>42</v>
      </c>
      <c r="AD115" s="7" t="n">
        <v>42583</v>
      </c>
    </row>
    <row r="116" customFormat="false" ht="14.9" hidden="false" customHeight="false" outlineLevel="0" collapsed="false">
      <c r="A116" s="8" t="n">
        <v>1186</v>
      </c>
      <c r="B116" s="56" t="s">
        <v>837</v>
      </c>
      <c r="C116" s="8" t="s">
        <v>838</v>
      </c>
      <c r="D116" s="36" t="s">
        <v>623</v>
      </c>
      <c r="E116" s="11"/>
      <c r="F116" s="8" t="s">
        <v>30</v>
      </c>
      <c r="G116" s="8" t="s">
        <v>31</v>
      </c>
      <c r="H116" s="8" t="s">
        <v>32</v>
      </c>
      <c r="I116" s="24" t="n">
        <v>11911592000110</v>
      </c>
      <c r="J116" s="25" t="s">
        <v>199</v>
      </c>
      <c r="K116" s="13" t="n">
        <v>100</v>
      </c>
      <c r="L116" s="14" t="n">
        <v>0</v>
      </c>
      <c r="M116" s="13" t="n">
        <v>1</v>
      </c>
      <c r="N116" s="15" t="n">
        <v>0</v>
      </c>
      <c r="O116" s="14" t="n">
        <v>195</v>
      </c>
      <c r="P116" s="14" t="n">
        <v>0</v>
      </c>
      <c r="Q116" s="16" t="n">
        <v>195</v>
      </c>
      <c r="R116" s="17" t="n">
        <v>42755</v>
      </c>
      <c r="S116" s="18" t="n">
        <v>42545</v>
      </c>
      <c r="T116" s="13" t="n">
        <v>20</v>
      </c>
      <c r="U116" s="35" t="s">
        <v>59</v>
      </c>
      <c r="V116" s="27" t="s">
        <v>839</v>
      </c>
      <c r="W116" s="27" t="n">
        <v>100</v>
      </c>
      <c r="X116" s="27" t="s">
        <v>840</v>
      </c>
      <c r="Y116" s="27" t="s">
        <v>174</v>
      </c>
      <c r="Z116" s="27" t="s">
        <v>39</v>
      </c>
      <c r="AA116" s="29" t="s">
        <v>841</v>
      </c>
      <c r="AB116" s="13" t="s">
        <v>41</v>
      </c>
      <c r="AC116" s="13" t="s">
        <v>228</v>
      </c>
      <c r="AD116" s="7" t="n">
        <v>42537</v>
      </c>
    </row>
    <row r="117" customFormat="false" ht="14.95" hidden="false" customHeight="false" outlineLevel="0" collapsed="false">
      <c r="A117" s="46"/>
      <c r="B117" s="82" t="s">
        <v>842</v>
      </c>
      <c r="C117" s="8"/>
      <c r="D117" s="37" t="s">
        <v>843</v>
      </c>
      <c r="E117" s="11"/>
      <c r="F117" s="8" t="s">
        <v>30</v>
      </c>
      <c r="G117" s="8" t="s">
        <v>31</v>
      </c>
      <c r="H117" s="8" t="s">
        <v>32</v>
      </c>
      <c r="I117" s="24" t="s">
        <v>844</v>
      </c>
      <c r="J117" s="25" t="s">
        <v>47</v>
      </c>
      <c r="K117" s="13" t="n">
        <v>200</v>
      </c>
      <c r="L117" s="33" t="n">
        <v>900</v>
      </c>
      <c r="M117" s="13" t="n">
        <v>2</v>
      </c>
      <c r="N117" s="14" t="n">
        <v>0</v>
      </c>
      <c r="O117" s="83" t="n">
        <v>395</v>
      </c>
      <c r="P117" s="14" t="n">
        <v>0</v>
      </c>
      <c r="Q117" s="48" t="n">
        <v>0</v>
      </c>
      <c r="R117" s="17" t="n">
        <v>42755</v>
      </c>
      <c r="S117" s="17" t="n">
        <v>42698</v>
      </c>
      <c r="T117" s="13" t="n">
        <v>20</v>
      </c>
      <c r="U117" s="13" t="s">
        <v>200</v>
      </c>
      <c r="V117" s="49" t="s">
        <v>845</v>
      </c>
      <c r="W117" s="27" t="n">
        <v>512</v>
      </c>
      <c r="X117" s="49" t="s">
        <v>846</v>
      </c>
      <c r="Y117" s="28" t="s">
        <v>38</v>
      </c>
      <c r="Z117" s="28" t="s">
        <v>39</v>
      </c>
      <c r="AA117" s="49" t="s">
        <v>847</v>
      </c>
      <c r="AB117" s="27" t="s">
        <v>41</v>
      </c>
      <c r="AC117" s="27" t="s">
        <v>74</v>
      </c>
      <c r="AD117" s="84"/>
    </row>
    <row r="118" customFormat="false" ht="14.95" hidden="false" customHeight="false" outlineLevel="0" collapsed="false">
      <c r="A118" s="46"/>
      <c r="B118" s="82" t="s">
        <v>848</v>
      </c>
      <c r="C118" s="8"/>
      <c r="D118" s="37" t="s">
        <v>849</v>
      </c>
      <c r="E118" s="11"/>
      <c r="F118" s="8" t="s">
        <v>30</v>
      </c>
      <c r="G118" s="8" t="s">
        <v>31</v>
      </c>
      <c r="H118" s="8" t="s">
        <v>32</v>
      </c>
      <c r="I118" s="24" t="s">
        <v>850</v>
      </c>
      <c r="J118" s="25" t="s">
        <v>199</v>
      </c>
      <c r="K118" s="13" t="n">
        <v>1000</v>
      </c>
      <c r="L118" s="33" t="n">
        <v>900</v>
      </c>
      <c r="M118" s="13" t="n">
        <v>2</v>
      </c>
      <c r="N118" s="14" t="n">
        <v>0</v>
      </c>
      <c r="O118" s="83" t="n">
        <v>250</v>
      </c>
      <c r="P118" s="14" t="n">
        <v>0</v>
      </c>
      <c r="Q118" s="48" t="n">
        <v>0</v>
      </c>
      <c r="R118" s="17" t="n">
        <v>42755</v>
      </c>
      <c r="S118" s="17" t="n">
        <v>42698</v>
      </c>
      <c r="T118" s="13" t="n">
        <v>20</v>
      </c>
      <c r="U118" s="13" t="s">
        <v>200</v>
      </c>
      <c r="V118" s="49" t="s">
        <v>851</v>
      </c>
      <c r="W118" s="27" t="n">
        <v>310</v>
      </c>
      <c r="X118" s="49" t="s">
        <v>846</v>
      </c>
      <c r="Y118" s="28" t="s">
        <v>38</v>
      </c>
      <c r="Z118" s="28" t="s">
        <v>39</v>
      </c>
      <c r="AA118" s="49" t="s">
        <v>852</v>
      </c>
      <c r="AB118" s="27" t="s">
        <v>41</v>
      </c>
      <c r="AC118" s="27" t="s">
        <v>74</v>
      </c>
      <c r="AD118" s="84"/>
    </row>
    <row r="119" customFormat="false" ht="14.95" hidden="false" customHeight="false" outlineLevel="0" collapsed="false">
      <c r="A119" s="46"/>
      <c r="B119" s="82" t="s">
        <v>853</v>
      </c>
      <c r="C119" s="8"/>
      <c r="D119" s="37" t="s">
        <v>854</v>
      </c>
      <c r="E119" s="11"/>
      <c r="F119" s="8" t="s">
        <v>30</v>
      </c>
      <c r="G119" s="8" t="s">
        <v>31</v>
      </c>
      <c r="H119" s="8" t="s">
        <v>32</v>
      </c>
      <c r="I119" s="24" t="s">
        <v>855</v>
      </c>
      <c r="J119" s="25" t="s">
        <v>199</v>
      </c>
      <c r="K119" s="13" t="n">
        <v>100</v>
      </c>
      <c r="L119" s="33" t="n">
        <v>900</v>
      </c>
      <c r="M119" s="13" t="n">
        <v>2</v>
      </c>
      <c r="N119" s="14" t="n">
        <v>0</v>
      </c>
      <c r="O119" s="83" t="n">
        <v>250</v>
      </c>
      <c r="P119" s="14" t="n">
        <v>0</v>
      </c>
      <c r="Q119" s="48" t="n">
        <v>0</v>
      </c>
      <c r="R119" s="17" t="n">
        <v>42755</v>
      </c>
      <c r="S119" s="17" t="n">
        <v>42698</v>
      </c>
      <c r="T119" s="13" t="n">
        <v>20</v>
      </c>
      <c r="U119" s="13" t="s">
        <v>200</v>
      </c>
      <c r="V119" s="49" t="s">
        <v>856</v>
      </c>
      <c r="W119" s="27" t="n">
        <v>255</v>
      </c>
      <c r="X119" s="49" t="s">
        <v>857</v>
      </c>
      <c r="Y119" s="28" t="s">
        <v>38</v>
      </c>
      <c r="Z119" s="28" t="s">
        <v>39</v>
      </c>
      <c r="AA119" s="49" t="s">
        <v>858</v>
      </c>
      <c r="AB119" s="27" t="s">
        <v>41</v>
      </c>
      <c r="AC119" s="27" t="s">
        <v>74</v>
      </c>
      <c r="AD119" s="84"/>
    </row>
    <row r="120" customFormat="false" ht="14.95" hidden="false" customHeight="false" outlineLevel="0" collapsed="false">
      <c r="A120" s="8"/>
      <c r="B120" s="91" t="s">
        <v>859</v>
      </c>
      <c r="C120" s="8"/>
      <c r="D120" s="96" t="s">
        <v>860</v>
      </c>
      <c r="E120" s="11"/>
      <c r="F120" s="8" t="s">
        <v>30</v>
      </c>
      <c r="G120" s="8" t="s">
        <v>31</v>
      </c>
      <c r="H120" s="8" t="s">
        <v>32</v>
      </c>
      <c r="I120" s="52" t="s">
        <v>861</v>
      </c>
      <c r="J120" s="9" t="s">
        <v>862</v>
      </c>
      <c r="K120" s="13" t="n">
        <v>0</v>
      </c>
      <c r="L120" s="13" t="n">
        <v>0</v>
      </c>
      <c r="M120" s="13" t="n">
        <v>1</v>
      </c>
      <c r="N120" s="14" t="n">
        <v>0</v>
      </c>
      <c r="O120" s="14" t="n">
        <v>90</v>
      </c>
      <c r="P120" s="14" t="n">
        <v>0.75</v>
      </c>
      <c r="Q120" s="48" t="n">
        <v>0</v>
      </c>
      <c r="R120" s="17" t="n">
        <v>42755</v>
      </c>
      <c r="S120" s="17" t="n">
        <v>42719</v>
      </c>
      <c r="T120" s="13" t="n">
        <v>20</v>
      </c>
      <c r="U120" s="35" t="s">
        <v>59</v>
      </c>
      <c r="V120" s="49" t="s">
        <v>863</v>
      </c>
      <c r="W120" s="27" t="n">
        <v>1950</v>
      </c>
      <c r="X120" s="49" t="s">
        <v>864</v>
      </c>
      <c r="Y120" s="49" t="s">
        <v>865</v>
      </c>
      <c r="Z120" s="27" t="s">
        <v>866</v>
      </c>
      <c r="AA120" s="49" t="s">
        <v>867</v>
      </c>
      <c r="AB120" s="13" t="s">
        <v>41</v>
      </c>
      <c r="AC120" s="13" t="s">
        <v>42</v>
      </c>
      <c r="AD120" s="30"/>
    </row>
    <row r="121" customFormat="false" ht="14.95" hidden="false" customHeight="false" outlineLevel="0" collapsed="false">
      <c r="A121" s="8" t="n">
        <v>1209</v>
      </c>
      <c r="B121" s="39" t="s">
        <v>868</v>
      </c>
      <c r="C121" s="8" t="s">
        <v>869</v>
      </c>
      <c r="D121" s="36" t="s">
        <v>870</v>
      </c>
      <c r="E121" s="11"/>
      <c r="F121" s="8" t="s">
        <v>30</v>
      </c>
      <c r="G121" s="8" t="s">
        <v>31</v>
      </c>
      <c r="H121" s="8" t="s">
        <v>32</v>
      </c>
      <c r="I121" s="58" t="n">
        <v>24030153000140</v>
      </c>
      <c r="J121" s="25" t="s">
        <v>862</v>
      </c>
      <c r="K121" s="13" t="n">
        <v>0</v>
      </c>
      <c r="L121" s="14" t="n">
        <v>0</v>
      </c>
      <c r="M121" s="13" t="n">
        <v>1</v>
      </c>
      <c r="N121" s="15" t="n">
        <v>0</v>
      </c>
      <c r="O121" s="14" t="n">
        <v>90</v>
      </c>
      <c r="P121" s="14" t="n">
        <v>0.75</v>
      </c>
      <c r="Q121" s="16" t="n">
        <v>153.75</v>
      </c>
      <c r="R121" s="17" t="n">
        <v>42755</v>
      </c>
      <c r="S121" s="34" t="n">
        <v>42601</v>
      </c>
      <c r="T121" s="13" t="n">
        <v>20</v>
      </c>
      <c r="U121" s="35" t="s">
        <v>59</v>
      </c>
      <c r="V121" s="27" t="s">
        <v>871</v>
      </c>
      <c r="W121" s="27" t="n">
        <v>177</v>
      </c>
      <c r="X121" s="27" t="s">
        <v>872</v>
      </c>
      <c r="Y121" s="27" t="s">
        <v>116</v>
      </c>
      <c r="Z121" s="27" t="s">
        <v>39</v>
      </c>
      <c r="AA121" s="29" t="s">
        <v>873</v>
      </c>
      <c r="AB121" s="13" t="s">
        <v>41</v>
      </c>
      <c r="AC121" s="13" t="s">
        <v>42</v>
      </c>
      <c r="AD121" s="7" t="n">
        <v>42584</v>
      </c>
    </row>
    <row r="122" customFormat="false" ht="14.95" hidden="false" customHeight="false" outlineLevel="0" collapsed="false">
      <c r="A122" s="8" t="n">
        <v>1151</v>
      </c>
      <c r="B122" s="13" t="s">
        <v>874</v>
      </c>
      <c r="C122" s="8" t="s">
        <v>875</v>
      </c>
      <c r="D122" s="36" t="s">
        <v>876</v>
      </c>
      <c r="E122" s="11"/>
      <c r="F122" s="8" t="s">
        <v>30</v>
      </c>
      <c r="G122" s="8" t="s">
        <v>31</v>
      </c>
      <c r="H122" s="8" t="s">
        <v>32</v>
      </c>
      <c r="I122" s="24" t="n">
        <v>24933894000130</v>
      </c>
      <c r="J122" s="25" t="s">
        <v>862</v>
      </c>
      <c r="K122" s="13" t="n">
        <v>0</v>
      </c>
      <c r="L122" s="14" t="n">
        <v>0</v>
      </c>
      <c r="M122" s="13" t="n">
        <v>1</v>
      </c>
      <c r="N122" s="15" t="n">
        <v>0</v>
      </c>
      <c r="O122" s="14" t="n">
        <v>90</v>
      </c>
      <c r="P122" s="14" t="n">
        <v>0.75</v>
      </c>
      <c r="Q122" s="16" t="n">
        <v>135.75</v>
      </c>
      <c r="R122" s="17" t="n">
        <v>42755</v>
      </c>
      <c r="S122" s="18" t="n">
        <v>42579</v>
      </c>
      <c r="T122" s="13" t="n">
        <v>20</v>
      </c>
      <c r="U122" s="35" t="s">
        <v>59</v>
      </c>
      <c r="V122" s="27" t="s">
        <v>877</v>
      </c>
      <c r="W122" s="27" t="n">
        <v>140</v>
      </c>
      <c r="X122" s="27" t="s">
        <v>878</v>
      </c>
      <c r="Y122" s="27" t="s">
        <v>174</v>
      </c>
      <c r="Z122" s="27" t="s">
        <v>39</v>
      </c>
      <c r="AA122" s="29" t="s">
        <v>879</v>
      </c>
      <c r="AB122" s="13" t="s">
        <v>41</v>
      </c>
      <c r="AC122" s="13" t="s">
        <v>42</v>
      </c>
      <c r="AD122" s="7" t="n">
        <v>42192</v>
      </c>
    </row>
    <row r="123" customFormat="false" ht="14.95" hidden="false" customHeight="false" outlineLevel="0" collapsed="false">
      <c r="A123" s="8" t="n">
        <v>957</v>
      </c>
      <c r="B123" s="39" t="s">
        <v>880</v>
      </c>
      <c r="C123" s="8" t="s">
        <v>881</v>
      </c>
      <c r="D123" s="62" t="s">
        <v>882</v>
      </c>
      <c r="E123" s="11"/>
      <c r="F123" s="8" t="s">
        <v>30</v>
      </c>
      <c r="G123" s="8" t="s">
        <v>31</v>
      </c>
      <c r="H123" s="8" t="s">
        <v>32</v>
      </c>
      <c r="I123" s="24" t="n">
        <v>23239298000192</v>
      </c>
      <c r="J123" s="25" t="s">
        <v>862</v>
      </c>
      <c r="K123" s="13" t="n">
        <v>0</v>
      </c>
      <c r="L123" s="14" t="n">
        <v>0</v>
      </c>
      <c r="M123" s="13" t="n">
        <v>1</v>
      </c>
      <c r="N123" s="15" t="n">
        <v>0</v>
      </c>
      <c r="O123" s="14" t="n">
        <v>90</v>
      </c>
      <c r="P123" s="14" t="n">
        <v>0.75</v>
      </c>
      <c r="Q123" s="16" t="n">
        <v>0</v>
      </c>
      <c r="R123" s="17" t="n">
        <v>42755</v>
      </c>
      <c r="S123" s="18" t="n">
        <v>42192</v>
      </c>
      <c r="T123" s="13" t="n">
        <v>20</v>
      </c>
      <c r="U123" s="35" t="s">
        <v>59</v>
      </c>
      <c r="V123" s="27" t="s">
        <v>883</v>
      </c>
      <c r="W123" s="27" t="n">
        <v>1653</v>
      </c>
      <c r="X123" s="27" t="s">
        <v>884</v>
      </c>
      <c r="Y123" s="27" t="s">
        <v>818</v>
      </c>
      <c r="Z123" s="27" t="s">
        <v>39</v>
      </c>
      <c r="AA123" s="29" t="s">
        <v>885</v>
      </c>
      <c r="AB123" s="13" t="s">
        <v>41</v>
      </c>
      <c r="AC123" s="13" t="s">
        <v>42</v>
      </c>
      <c r="AD123" s="7" t="n">
        <v>42590</v>
      </c>
    </row>
    <row r="124" customFormat="false" ht="14.95" hidden="false" customHeight="false" outlineLevel="0" collapsed="false">
      <c r="A124" s="8" t="n">
        <v>1156</v>
      </c>
      <c r="B124" s="39" t="s">
        <v>886</v>
      </c>
      <c r="C124" s="8" t="s">
        <v>887</v>
      </c>
      <c r="D124" s="36" t="s">
        <v>888</v>
      </c>
      <c r="E124" s="11"/>
      <c r="F124" s="8" t="s">
        <v>30</v>
      </c>
      <c r="G124" s="8" t="s">
        <v>31</v>
      </c>
      <c r="H124" s="8" t="s">
        <v>32</v>
      </c>
      <c r="I124" s="58" t="n">
        <v>24878859000166</v>
      </c>
      <c r="J124" s="25" t="s">
        <v>862</v>
      </c>
      <c r="K124" s="13" t="n">
        <v>0</v>
      </c>
      <c r="L124" s="14" t="n">
        <v>0</v>
      </c>
      <c r="M124" s="13" t="n">
        <v>1</v>
      </c>
      <c r="N124" s="15" t="n">
        <v>0</v>
      </c>
      <c r="O124" s="14" t="n">
        <v>90</v>
      </c>
      <c r="P124" s="14" t="n">
        <v>0.75</v>
      </c>
      <c r="Q124" s="16" t="n">
        <v>141.75</v>
      </c>
      <c r="R124" s="17" t="n">
        <v>42755</v>
      </c>
      <c r="S124" s="34" t="n">
        <v>42590</v>
      </c>
      <c r="T124" s="13" t="n">
        <v>20</v>
      </c>
      <c r="U124" s="35" t="s">
        <v>59</v>
      </c>
      <c r="V124" s="27" t="s">
        <v>889</v>
      </c>
      <c r="W124" s="27" t="n">
        <v>311</v>
      </c>
      <c r="X124" s="27" t="s">
        <v>890</v>
      </c>
      <c r="Y124" s="27" t="s">
        <v>732</v>
      </c>
      <c r="Z124" s="27" t="s">
        <v>39</v>
      </c>
      <c r="AA124" s="29" t="s">
        <v>891</v>
      </c>
      <c r="AB124" s="13" t="s">
        <v>41</v>
      </c>
      <c r="AC124" s="13" t="s">
        <v>42</v>
      </c>
      <c r="AD124" s="7" t="n">
        <v>42580</v>
      </c>
    </row>
    <row r="125" customFormat="false" ht="14.95" hidden="false" customHeight="false" outlineLevel="0" collapsed="false">
      <c r="A125" s="8" t="n">
        <v>1190</v>
      </c>
      <c r="B125" s="39" t="s">
        <v>892</v>
      </c>
      <c r="C125" s="8" t="s">
        <v>893</v>
      </c>
      <c r="D125" s="36" t="s">
        <v>894</v>
      </c>
      <c r="E125" s="11"/>
      <c r="F125" s="8" t="s">
        <v>30</v>
      </c>
      <c r="G125" s="8" t="s">
        <v>31</v>
      </c>
      <c r="H125" s="8" t="s">
        <v>32</v>
      </c>
      <c r="I125" s="58" t="n">
        <v>24207743000103</v>
      </c>
      <c r="J125" s="25" t="s">
        <v>862</v>
      </c>
      <c r="K125" s="13" t="n">
        <v>0</v>
      </c>
      <c r="L125" s="14" t="n">
        <v>0</v>
      </c>
      <c r="M125" s="13" t="n">
        <v>1</v>
      </c>
      <c r="N125" s="15" t="n">
        <v>0</v>
      </c>
      <c r="O125" s="14" t="n">
        <v>90</v>
      </c>
      <c r="P125" s="14" t="n">
        <v>0.75</v>
      </c>
      <c r="Q125" s="16" t="n">
        <v>132</v>
      </c>
      <c r="R125" s="17" t="n">
        <v>42755</v>
      </c>
      <c r="S125" s="34" t="n">
        <v>42580</v>
      </c>
      <c r="T125" s="13" t="n">
        <v>20</v>
      </c>
      <c r="U125" s="35" t="s">
        <v>59</v>
      </c>
      <c r="V125" s="27" t="s">
        <v>895</v>
      </c>
      <c r="W125" s="27" t="n">
        <v>438</v>
      </c>
      <c r="X125" s="27" t="s">
        <v>824</v>
      </c>
      <c r="Y125" s="27" t="s">
        <v>38</v>
      </c>
      <c r="Z125" s="27" t="s">
        <v>39</v>
      </c>
      <c r="AA125" s="59" t="s">
        <v>896</v>
      </c>
      <c r="AB125" s="13" t="s">
        <v>41</v>
      </c>
      <c r="AC125" s="13" t="s">
        <v>42</v>
      </c>
      <c r="AD125" s="7" t="n">
        <v>42192</v>
      </c>
    </row>
    <row r="126" customFormat="false" ht="14.95" hidden="false" customHeight="false" outlineLevel="0" collapsed="false">
      <c r="A126" s="8" t="n">
        <v>1210</v>
      </c>
      <c r="B126" s="13" t="s">
        <v>897</v>
      </c>
      <c r="C126" s="8" t="s">
        <v>898</v>
      </c>
      <c r="D126" s="36" t="s">
        <v>899</v>
      </c>
      <c r="E126" s="11"/>
      <c r="F126" s="8" t="s">
        <v>30</v>
      </c>
      <c r="G126" s="8" t="s">
        <v>31</v>
      </c>
      <c r="H126" s="8" t="s">
        <v>32</v>
      </c>
      <c r="I126" s="24" t="n">
        <v>24917967000109</v>
      </c>
      <c r="J126" s="25" t="s">
        <v>862</v>
      </c>
      <c r="K126" s="13" t="n">
        <v>0</v>
      </c>
      <c r="L126" s="14" t="n">
        <v>0</v>
      </c>
      <c r="M126" s="13" t="n">
        <v>1</v>
      </c>
      <c r="N126" s="15" t="n">
        <v>0</v>
      </c>
      <c r="O126" s="14" t="n">
        <v>90</v>
      </c>
      <c r="P126" s="14" t="n">
        <v>0.75</v>
      </c>
      <c r="Q126" s="16" t="n">
        <v>136.5</v>
      </c>
      <c r="R126" s="17" t="n">
        <v>42755</v>
      </c>
      <c r="S126" s="18" t="n">
        <v>42584</v>
      </c>
      <c r="T126" s="13" t="n">
        <v>20</v>
      </c>
      <c r="U126" s="35" t="s">
        <v>59</v>
      </c>
      <c r="V126" s="27" t="s">
        <v>900</v>
      </c>
      <c r="W126" s="27" t="n">
        <v>717</v>
      </c>
      <c r="X126" s="27" t="s">
        <v>901</v>
      </c>
      <c r="Y126" s="27" t="s">
        <v>902</v>
      </c>
      <c r="Z126" s="27" t="s">
        <v>39</v>
      </c>
      <c r="AA126" s="29" t="s">
        <v>903</v>
      </c>
      <c r="AB126" s="13" t="s">
        <v>41</v>
      </c>
      <c r="AC126" s="13" t="s">
        <v>42</v>
      </c>
      <c r="AD126" s="7" t="n">
        <v>42587</v>
      </c>
    </row>
    <row r="127" customFormat="false" ht="14.95" hidden="false" customHeight="false" outlineLevel="0" collapsed="false">
      <c r="A127" s="46"/>
      <c r="B127" s="13" t="s">
        <v>904</v>
      </c>
      <c r="C127" s="8"/>
      <c r="D127" s="37" t="s">
        <v>905</v>
      </c>
      <c r="E127" s="11"/>
      <c r="F127" s="8" t="s">
        <v>30</v>
      </c>
      <c r="G127" s="8" t="s">
        <v>31</v>
      </c>
      <c r="H127" s="8" t="s">
        <v>32</v>
      </c>
      <c r="I127" s="24" t="s">
        <v>906</v>
      </c>
      <c r="J127" s="25" t="s">
        <v>862</v>
      </c>
      <c r="K127" s="13" t="n">
        <v>0</v>
      </c>
      <c r="L127" s="15" t="n">
        <v>0</v>
      </c>
      <c r="M127" s="25" t="n">
        <v>1</v>
      </c>
      <c r="N127" s="15" t="n">
        <v>0</v>
      </c>
      <c r="O127" s="14" t="n">
        <v>90</v>
      </c>
      <c r="P127" s="14" t="n">
        <v>0.75</v>
      </c>
      <c r="Q127" s="16" t="n">
        <v>90</v>
      </c>
      <c r="R127" s="17" t="n">
        <v>42755</v>
      </c>
      <c r="S127" s="17" t="n">
        <v>42684</v>
      </c>
      <c r="T127" s="13" t="n">
        <v>20</v>
      </c>
      <c r="U127" s="35" t="s">
        <v>59</v>
      </c>
      <c r="V127" s="49" t="s">
        <v>907</v>
      </c>
      <c r="W127" s="28" t="s">
        <v>90</v>
      </c>
      <c r="X127" s="49" t="s">
        <v>908</v>
      </c>
      <c r="Y127" s="28" t="s">
        <v>909</v>
      </c>
      <c r="Z127" s="28" t="s">
        <v>348</v>
      </c>
      <c r="AA127" s="49" t="s">
        <v>910</v>
      </c>
      <c r="AB127" s="13" t="s">
        <v>41</v>
      </c>
      <c r="AC127" s="13" t="s">
        <v>42</v>
      </c>
      <c r="AD127" s="30"/>
    </row>
    <row r="128" customFormat="false" ht="14.95" hidden="false" customHeight="false" outlineLevel="0" collapsed="false">
      <c r="A128" s="8" t="n">
        <v>1212</v>
      </c>
      <c r="B128" s="13" t="s">
        <v>911</v>
      </c>
      <c r="C128" s="8" t="s">
        <v>912</v>
      </c>
      <c r="D128" s="36" t="s">
        <v>913</v>
      </c>
      <c r="E128" s="11"/>
      <c r="F128" s="8" t="s">
        <v>30</v>
      </c>
      <c r="G128" s="8" t="s">
        <v>31</v>
      </c>
      <c r="H128" s="8" t="s">
        <v>32</v>
      </c>
      <c r="I128" s="24" t="n">
        <v>24243781000103</v>
      </c>
      <c r="J128" s="25" t="s">
        <v>862</v>
      </c>
      <c r="K128" s="13" t="n">
        <v>0</v>
      </c>
      <c r="L128" s="14" t="n">
        <v>0</v>
      </c>
      <c r="M128" s="13" t="n">
        <v>1</v>
      </c>
      <c r="N128" s="15" t="n">
        <v>0</v>
      </c>
      <c r="O128" s="14" t="n">
        <v>90</v>
      </c>
      <c r="P128" s="14" t="n">
        <v>0.75</v>
      </c>
      <c r="Q128" s="16" t="n">
        <v>118.5</v>
      </c>
      <c r="R128" s="17" t="n">
        <v>42755</v>
      </c>
      <c r="S128" s="18" t="n">
        <v>42587</v>
      </c>
      <c r="T128" s="13" t="n">
        <v>20</v>
      </c>
      <c r="U128" s="35" t="s">
        <v>59</v>
      </c>
      <c r="V128" s="27" t="s">
        <v>914</v>
      </c>
      <c r="W128" s="27" t="n">
        <v>151</v>
      </c>
      <c r="X128" s="27" t="s">
        <v>915</v>
      </c>
      <c r="Y128" s="27" t="s">
        <v>161</v>
      </c>
      <c r="Z128" s="27" t="s">
        <v>39</v>
      </c>
      <c r="AA128" s="29" t="s">
        <v>916</v>
      </c>
      <c r="AB128" s="13" t="s">
        <v>41</v>
      </c>
      <c r="AC128" s="13" t="s">
        <v>42</v>
      </c>
      <c r="AD128" s="7" t="n">
        <v>42381</v>
      </c>
    </row>
    <row r="129" customFormat="false" ht="14.95" hidden="false" customHeight="false" outlineLevel="0" collapsed="false">
      <c r="A129" s="8"/>
      <c r="B129" s="50" t="s">
        <v>917</v>
      </c>
      <c r="C129" s="8"/>
      <c r="D129" s="51" t="s">
        <v>918</v>
      </c>
      <c r="E129" s="11"/>
      <c r="F129" s="8" t="s">
        <v>30</v>
      </c>
      <c r="G129" s="8" t="s">
        <v>31</v>
      </c>
      <c r="H129" s="8" t="s">
        <v>32</v>
      </c>
      <c r="I129" s="24" t="s">
        <v>919</v>
      </c>
      <c r="J129" s="9" t="s">
        <v>862</v>
      </c>
      <c r="K129" s="13" t="n">
        <v>0</v>
      </c>
      <c r="L129" s="15" t="n">
        <v>0</v>
      </c>
      <c r="M129" s="13" t="n">
        <v>1</v>
      </c>
      <c r="N129" s="14" t="n">
        <v>0</v>
      </c>
      <c r="O129" s="14" t="n">
        <v>90</v>
      </c>
      <c r="P129" s="14" t="n">
        <v>0.75</v>
      </c>
      <c r="Q129" s="48" t="n">
        <v>0</v>
      </c>
      <c r="R129" s="17" t="n">
        <v>42755</v>
      </c>
      <c r="S129" s="17" t="n">
        <v>42711</v>
      </c>
      <c r="T129" s="13" t="n">
        <v>20</v>
      </c>
      <c r="U129" s="35" t="s">
        <v>59</v>
      </c>
      <c r="V129" s="49" t="s">
        <v>920</v>
      </c>
      <c r="W129" s="27" t="n">
        <v>854</v>
      </c>
      <c r="X129" s="49" t="s">
        <v>72</v>
      </c>
      <c r="Y129" s="28" t="s">
        <v>38</v>
      </c>
      <c r="Z129" s="28" t="s">
        <v>39</v>
      </c>
      <c r="AA129" s="49" t="s">
        <v>921</v>
      </c>
      <c r="AB129" s="27" t="s">
        <v>41</v>
      </c>
      <c r="AC129" s="13" t="s">
        <v>42</v>
      </c>
      <c r="AD129" s="30"/>
    </row>
    <row r="130" customFormat="false" ht="14.95" hidden="false" customHeight="false" outlineLevel="0" collapsed="false">
      <c r="A130" s="8" t="n">
        <v>953</v>
      </c>
      <c r="B130" s="39" t="s">
        <v>922</v>
      </c>
      <c r="C130" s="8" t="s">
        <v>923</v>
      </c>
      <c r="D130" s="62" t="s">
        <v>882</v>
      </c>
      <c r="E130" s="11"/>
      <c r="F130" s="8" t="s">
        <v>30</v>
      </c>
      <c r="G130" s="8" t="s">
        <v>31</v>
      </c>
      <c r="H130" s="8" t="s">
        <v>32</v>
      </c>
      <c r="I130" s="24" t="n">
        <v>23239298000192</v>
      </c>
      <c r="J130" s="25" t="s">
        <v>862</v>
      </c>
      <c r="K130" s="13" t="n">
        <v>0</v>
      </c>
      <c r="L130" s="14" t="n">
        <v>0</v>
      </c>
      <c r="M130" s="13" t="n">
        <v>1</v>
      </c>
      <c r="N130" s="15" t="n">
        <v>0</v>
      </c>
      <c r="O130" s="14" t="n">
        <v>90</v>
      </c>
      <c r="P130" s="14" t="n">
        <v>0.75</v>
      </c>
      <c r="Q130" s="16" t="n">
        <v>0</v>
      </c>
      <c r="R130" s="17" t="n">
        <v>42755</v>
      </c>
      <c r="S130" s="18" t="n">
        <v>42192</v>
      </c>
      <c r="T130" s="13" t="n">
        <v>20</v>
      </c>
      <c r="U130" s="35" t="s">
        <v>59</v>
      </c>
      <c r="V130" s="27" t="s">
        <v>883</v>
      </c>
      <c r="W130" s="27" t="n">
        <v>1653</v>
      </c>
      <c r="X130" s="27" t="s">
        <v>884</v>
      </c>
      <c r="Y130" s="27" t="s">
        <v>818</v>
      </c>
      <c r="Z130" s="27" t="s">
        <v>39</v>
      </c>
      <c r="AA130" s="29" t="s">
        <v>885</v>
      </c>
      <c r="AB130" s="13" t="s">
        <v>41</v>
      </c>
      <c r="AC130" s="13" t="s">
        <v>42</v>
      </c>
      <c r="AD130" s="7" t="n">
        <v>42601</v>
      </c>
    </row>
    <row r="131" customFormat="false" ht="14.9" hidden="false" customHeight="false" outlineLevel="0" collapsed="false">
      <c r="A131" s="8" t="n">
        <v>1032</v>
      </c>
      <c r="B131" s="25" t="s">
        <v>924</v>
      </c>
      <c r="C131" s="8" t="s">
        <v>925</v>
      </c>
      <c r="D131" s="36" t="s">
        <v>926</v>
      </c>
      <c r="E131" s="11"/>
      <c r="F131" s="8" t="s">
        <v>30</v>
      </c>
      <c r="G131" s="8" t="s">
        <v>31</v>
      </c>
      <c r="H131" s="8" t="s">
        <v>32</v>
      </c>
      <c r="I131" s="24" t="n">
        <v>7134099000163</v>
      </c>
      <c r="J131" s="25" t="s">
        <v>34</v>
      </c>
      <c r="K131" s="13" t="n">
        <v>500</v>
      </c>
      <c r="L131" s="14" t="n">
        <v>0</v>
      </c>
      <c r="M131" s="13" t="n">
        <v>1</v>
      </c>
      <c r="N131" s="15" t="n">
        <v>0</v>
      </c>
      <c r="O131" s="14" t="n">
        <v>750</v>
      </c>
      <c r="P131" s="14" t="n">
        <v>0</v>
      </c>
      <c r="Q131" s="16" t="n">
        <v>750</v>
      </c>
      <c r="R131" s="17" t="n">
        <v>42755</v>
      </c>
      <c r="S131" s="18" t="n">
        <v>42536</v>
      </c>
      <c r="T131" s="13" t="n">
        <v>20</v>
      </c>
      <c r="U131" s="19" t="n">
        <v>42720</v>
      </c>
      <c r="V131" s="20" t="s">
        <v>927</v>
      </c>
      <c r="W131" s="20" t="s">
        <v>928</v>
      </c>
      <c r="X131" s="20" t="s">
        <v>929</v>
      </c>
      <c r="Y131" s="20" t="s">
        <v>38</v>
      </c>
      <c r="Z131" s="20" t="s">
        <v>39</v>
      </c>
      <c r="AA131" s="21" t="s">
        <v>930</v>
      </c>
      <c r="AB131" s="13" t="s">
        <v>41</v>
      </c>
      <c r="AC131" s="13" t="s">
        <v>42</v>
      </c>
      <c r="AD131" s="7" t="n">
        <v>42538</v>
      </c>
    </row>
    <row r="132" customFormat="false" ht="14.9" hidden="false" customHeight="false" outlineLevel="0" collapsed="false">
      <c r="A132" s="8" t="n">
        <v>1205</v>
      </c>
      <c r="B132" s="25" t="s">
        <v>931</v>
      </c>
      <c r="C132" s="8" t="s">
        <v>932</v>
      </c>
      <c r="D132" s="36" t="s">
        <v>933</v>
      </c>
      <c r="E132" s="11"/>
      <c r="F132" s="8" t="s">
        <v>30</v>
      </c>
      <c r="G132" s="8" t="s">
        <v>31</v>
      </c>
      <c r="H132" s="8" t="s">
        <v>32</v>
      </c>
      <c r="I132" s="58" t="n">
        <v>57752990000131</v>
      </c>
      <c r="J132" s="56" t="s">
        <v>105</v>
      </c>
      <c r="K132" s="13" t="n">
        <v>750</v>
      </c>
      <c r="L132" s="33" t="n">
        <v>0</v>
      </c>
      <c r="M132" s="13" t="n">
        <v>1</v>
      </c>
      <c r="N132" s="15" t="n">
        <v>0</v>
      </c>
      <c r="O132" s="33" t="n">
        <v>995</v>
      </c>
      <c r="P132" s="33" t="n">
        <v>0</v>
      </c>
      <c r="Q132" s="16" t="n">
        <v>995</v>
      </c>
      <c r="R132" s="17" t="n">
        <v>42755</v>
      </c>
      <c r="S132" s="34" t="n">
        <v>42536</v>
      </c>
      <c r="T132" s="13" t="n">
        <v>20</v>
      </c>
      <c r="U132" s="19" t="n">
        <v>42720</v>
      </c>
      <c r="V132" s="20" t="s">
        <v>934</v>
      </c>
      <c r="W132" s="20" t="s">
        <v>935</v>
      </c>
      <c r="X132" s="20" t="s">
        <v>936</v>
      </c>
      <c r="Y132" s="20" t="s">
        <v>38</v>
      </c>
      <c r="Z132" s="20" t="s">
        <v>39</v>
      </c>
      <c r="AA132" s="21" t="s">
        <v>937</v>
      </c>
      <c r="AB132" s="13" t="s">
        <v>41</v>
      </c>
      <c r="AC132" s="13" t="s">
        <v>42</v>
      </c>
      <c r="AD132" s="7" t="n">
        <v>42563</v>
      </c>
    </row>
    <row r="133" customFormat="false" ht="14.9" hidden="false" customHeight="false" outlineLevel="0" collapsed="false">
      <c r="A133" s="8" t="n">
        <v>576</v>
      </c>
      <c r="B133" s="13" t="s">
        <v>938</v>
      </c>
      <c r="C133" s="8" t="s">
        <v>939</v>
      </c>
      <c r="D133" s="10" t="s">
        <v>940</v>
      </c>
      <c r="E133" s="11"/>
      <c r="F133" s="8" t="s">
        <v>30</v>
      </c>
      <c r="G133" s="8" t="s">
        <v>31</v>
      </c>
      <c r="H133" s="8" t="s">
        <v>32</v>
      </c>
      <c r="I133" s="12" t="s">
        <v>941</v>
      </c>
      <c r="J133" s="9" t="s">
        <v>78</v>
      </c>
      <c r="K133" s="13" t="n">
        <v>250</v>
      </c>
      <c r="L133" s="14" t="n">
        <v>0</v>
      </c>
      <c r="M133" s="13" t="n">
        <v>1</v>
      </c>
      <c r="N133" s="15" t="n">
        <v>0</v>
      </c>
      <c r="O133" s="14" t="n">
        <v>550</v>
      </c>
      <c r="P133" s="14" t="n">
        <v>0</v>
      </c>
      <c r="Q133" s="16" t="n">
        <v>550</v>
      </c>
      <c r="R133" s="17" t="n">
        <v>42755</v>
      </c>
      <c r="S133" s="18" t="n">
        <v>42492</v>
      </c>
      <c r="T133" s="13" t="n">
        <v>20</v>
      </c>
      <c r="U133" s="35" t="s">
        <v>59</v>
      </c>
      <c r="V133" s="27" t="s">
        <v>942</v>
      </c>
      <c r="W133" s="27" t="n">
        <v>126</v>
      </c>
      <c r="X133" s="27" t="s">
        <v>943</v>
      </c>
      <c r="Y133" s="27" t="s">
        <v>944</v>
      </c>
      <c r="Z133" s="27" t="s">
        <v>387</v>
      </c>
      <c r="AA133" s="29" t="s">
        <v>945</v>
      </c>
      <c r="AB133" s="13" t="s">
        <v>41</v>
      </c>
      <c r="AC133" s="13" t="s">
        <v>228</v>
      </c>
      <c r="AD133" s="7" t="n">
        <v>42422</v>
      </c>
    </row>
    <row r="134" customFormat="false" ht="14.9" hidden="false" customHeight="false" outlineLevel="0" collapsed="false">
      <c r="A134" s="8" t="n">
        <v>1016</v>
      </c>
      <c r="B134" s="25" t="s">
        <v>946</v>
      </c>
      <c r="C134" s="8" t="s">
        <v>947</v>
      </c>
      <c r="D134" s="36" t="s">
        <v>948</v>
      </c>
      <c r="E134" s="97" t="s">
        <v>949</v>
      </c>
      <c r="F134" s="8" t="s">
        <v>30</v>
      </c>
      <c r="G134" s="8" t="s">
        <v>31</v>
      </c>
      <c r="H134" s="8" t="s">
        <v>32</v>
      </c>
      <c r="I134" s="58" t="n">
        <v>10588976000180</v>
      </c>
      <c r="J134" s="56" t="s">
        <v>78</v>
      </c>
      <c r="K134" s="13" t="n">
        <v>250</v>
      </c>
      <c r="L134" s="33" t="n">
        <v>0</v>
      </c>
      <c r="M134" s="13" t="n">
        <v>1</v>
      </c>
      <c r="N134" s="15" t="n">
        <v>0</v>
      </c>
      <c r="O134" s="33" t="n">
        <v>495</v>
      </c>
      <c r="P134" s="33" t="n">
        <v>0</v>
      </c>
      <c r="Q134" s="16" t="n">
        <v>495</v>
      </c>
      <c r="R134" s="17" t="n">
        <v>42755</v>
      </c>
      <c r="S134" s="34" t="n">
        <v>42563</v>
      </c>
      <c r="T134" s="13" t="n">
        <v>20</v>
      </c>
      <c r="U134" s="35" t="s">
        <v>59</v>
      </c>
      <c r="V134" s="27" t="s">
        <v>950</v>
      </c>
      <c r="W134" s="27" t="n">
        <v>34</v>
      </c>
      <c r="X134" s="27" t="s">
        <v>951</v>
      </c>
      <c r="Y134" s="27" t="s">
        <v>952</v>
      </c>
      <c r="Z134" s="27" t="s">
        <v>39</v>
      </c>
      <c r="AA134" s="29" t="s">
        <v>953</v>
      </c>
      <c r="AB134" s="13" t="s">
        <v>41</v>
      </c>
      <c r="AC134" s="13" t="s">
        <v>42</v>
      </c>
      <c r="AD134" s="7" t="n">
        <v>42585</v>
      </c>
    </row>
    <row r="135" customFormat="false" ht="14.9" hidden="false" customHeight="false" outlineLevel="0" collapsed="false">
      <c r="A135" s="8" t="n">
        <v>1269</v>
      </c>
      <c r="B135" s="25" t="s">
        <v>954</v>
      </c>
      <c r="C135" s="8" t="s">
        <v>955</v>
      </c>
      <c r="D135" s="98" t="s">
        <v>956</v>
      </c>
      <c r="E135" s="11"/>
      <c r="F135" s="8" t="s">
        <v>30</v>
      </c>
      <c r="G135" s="8" t="s">
        <v>31</v>
      </c>
      <c r="H135" s="8" t="s">
        <v>32</v>
      </c>
      <c r="I135" s="24" t="s">
        <v>957</v>
      </c>
      <c r="J135" s="25" t="s">
        <v>171</v>
      </c>
      <c r="K135" s="13" t="n">
        <v>1000</v>
      </c>
      <c r="L135" s="14" t="n">
        <v>900</v>
      </c>
      <c r="M135" s="25" t="n">
        <v>1</v>
      </c>
      <c r="N135" s="14" t="n">
        <v>0</v>
      </c>
      <c r="O135" s="14" t="n">
        <v>950</v>
      </c>
      <c r="P135" s="14" t="n">
        <v>0</v>
      </c>
      <c r="Q135" s="16" t="n">
        <v>950</v>
      </c>
      <c r="R135" s="17" t="n">
        <v>42755</v>
      </c>
      <c r="S135" s="18" t="n">
        <v>42653</v>
      </c>
      <c r="T135" s="13" t="n">
        <v>20</v>
      </c>
      <c r="U135" s="35" t="s">
        <v>59</v>
      </c>
      <c r="V135" s="27" t="s">
        <v>958</v>
      </c>
      <c r="W135" s="27" t="n">
        <v>2867</v>
      </c>
      <c r="X135" s="27" t="s">
        <v>959</v>
      </c>
      <c r="Y135" s="27" t="s">
        <v>38</v>
      </c>
      <c r="Z135" s="27" t="s">
        <v>39</v>
      </c>
      <c r="AA135" s="29" t="s">
        <v>960</v>
      </c>
      <c r="AB135" s="13" t="s">
        <v>41</v>
      </c>
      <c r="AC135" s="13" t="s">
        <v>42</v>
      </c>
      <c r="AD135" s="30"/>
    </row>
    <row r="136" customFormat="false" ht="14.95" hidden="false" customHeight="false" outlineLevel="0" collapsed="false">
      <c r="A136" s="8" t="n">
        <v>152</v>
      </c>
      <c r="B136" s="13" t="s">
        <v>961</v>
      </c>
      <c r="C136" s="8" t="s">
        <v>962</v>
      </c>
      <c r="D136" s="10" t="str">
        <f aca="false">HYPERLINK("mailto:contato@baronezaderezende.com#","contato@baronezaderezende.com")</f>
        <v>contato@baronezaderezende.com</v>
      </c>
      <c r="E136" s="11"/>
      <c r="F136" s="8" t="s">
        <v>30</v>
      </c>
      <c r="G136" s="8" t="s">
        <v>31</v>
      </c>
      <c r="H136" s="8" t="s">
        <v>32</v>
      </c>
      <c r="I136" s="12" t="s">
        <v>963</v>
      </c>
      <c r="J136" s="9" t="s">
        <v>130</v>
      </c>
      <c r="K136" s="13" t="n">
        <v>0</v>
      </c>
      <c r="L136" s="14" t="n">
        <v>0</v>
      </c>
      <c r="M136" s="13" t="n">
        <v>1</v>
      </c>
      <c r="N136" s="15" t="n">
        <v>0</v>
      </c>
      <c r="O136" s="14" t="n">
        <v>0</v>
      </c>
      <c r="P136" s="14" t="n">
        <v>1.07</v>
      </c>
      <c r="Q136" s="16" t="n">
        <v>447.26</v>
      </c>
      <c r="R136" s="17" t="n">
        <v>42755</v>
      </c>
      <c r="S136" s="18" t="n">
        <v>42173</v>
      </c>
      <c r="T136" s="13" t="n">
        <v>10</v>
      </c>
      <c r="U136" s="35" t="s">
        <v>59</v>
      </c>
      <c r="V136" s="27" t="s">
        <v>964</v>
      </c>
      <c r="W136" s="74" t="n">
        <v>375</v>
      </c>
      <c r="X136" s="27" t="s">
        <v>965</v>
      </c>
      <c r="Y136" s="74" t="s">
        <v>902</v>
      </c>
      <c r="Z136" s="27" t="s">
        <v>39</v>
      </c>
      <c r="AA136" s="29" t="s">
        <v>966</v>
      </c>
      <c r="AB136" s="13" t="s">
        <v>41</v>
      </c>
      <c r="AC136" s="13" t="s">
        <v>42</v>
      </c>
      <c r="AD136" s="7" t="n">
        <v>42138</v>
      </c>
    </row>
    <row r="137" customFormat="false" ht="14.9" hidden="false" customHeight="false" outlineLevel="0" collapsed="false">
      <c r="A137" s="8" t="n">
        <v>831</v>
      </c>
      <c r="B137" s="9" t="s">
        <v>967</v>
      </c>
      <c r="C137" s="8" t="s">
        <v>968</v>
      </c>
      <c r="D137" s="10" t="str">
        <f aca="false">HYPERLINK("mailto:diretoria@objetivosaude.com.br#","diretoria@objetivosaude.com.br")</f>
        <v>diretoria@objetivosaude.com.br</v>
      </c>
      <c r="E137" s="11"/>
      <c r="F137" s="8" t="s">
        <v>30</v>
      </c>
      <c r="G137" s="8" t="s">
        <v>31</v>
      </c>
      <c r="H137" s="8" t="s">
        <v>32</v>
      </c>
      <c r="I137" s="12" t="s">
        <v>969</v>
      </c>
      <c r="J137" s="9" t="s">
        <v>970</v>
      </c>
      <c r="K137" s="13" t="n">
        <v>250</v>
      </c>
      <c r="L137" s="14" t="n">
        <v>0</v>
      </c>
      <c r="M137" s="13" t="n">
        <v>1</v>
      </c>
      <c r="N137" s="15" t="n">
        <v>0</v>
      </c>
      <c r="O137" s="14" t="n">
        <v>290</v>
      </c>
      <c r="P137" s="14" t="n">
        <v>0</v>
      </c>
      <c r="Q137" s="16" t="n">
        <v>290</v>
      </c>
      <c r="R137" s="17" t="n">
        <v>42755</v>
      </c>
      <c r="S137" s="18" t="n">
        <v>42499</v>
      </c>
      <c r="T137" s="13" t="n">
        <v>20</v>
      </c>
      <c r="U137" s="35" t="s">
        <v>59</v>
      </c>
      <c r="V137" s="27" t="s">
        <v>971</v>
      </c>
      <c r="W137" s="27" t="n">
        <v>57</v>
      </c>
      <c r="X137" s="27" t="s">
        <v>972</v>
      </c>
      <c r="Y137" s="27" t="s">
        <v>38</v>
      </c>
      <c r="Z137" s="27" t="s">
        <v>39</v>
      </c>
      <c r="AA137" s="29" t="s">
        <v>973</v>
      </c>
      <c r="AB137" s="13" t="s">
        <v>41</v>
      </c>
      <c r="AC137" s="13" t="s">
        <v>228</v>
      </c>
      <c r="AD137" s="7" t="n">
        <v>42503</v>
      </c>
    </row>
    <row r="138" customFormat="false" ht="14.95" hidden="false" customHeight="false" outlineLevel="0" collapsed="false">
      <c r="A138" s="8" t="n">
        <v>1257</v>
      </c>
      <c r="B138" s="80" t="s">
        <v>974</v>
      </c>
      <c r="C138" s="8" t="s">
        <v>975</v>
      </c>
      <c r="D138" s="36" t="s">
        <v>976</v>
      </c>
      <c r="E138" s="11"/>
      <c r="F138" s="8" t="s">
        <v>30</v>
      </c>
      <c r="G138" s="8" t="s">
        <v>31</v>
      </c>
      <c r="H138" s="8" t="s">
        <v>32</v>
      </c>
      <c r="I138" s="58" t="s">
        <v>977</v>
      </c>
      <c r="J138" s="56" t="s">
        <v>354</v>
      </c>
      <c r="K138" s="13" t="n">
        <v>700</v>
      </c>
      <c r="L138" s="33" t="n">
        <v>900</v>
      </c>
      <c r="M138" s="56" t="n">
        <v>1</v>
      </c>
      <c r="N138" s="33" t="n">
        <v>0</v>
      </c>
      <c r="O138" s="33" t="n">
        <v>995</v>
      </c>
      <c r="P138" s="33" t="n">
        <v>0</v>
      </c>
      <c r="Q138" s="16" t="n">
        <v>0</v>
      </c>
      <c r="R138" s="17" t="n">
        <v>42755</v>
      </c>
      <c r="S138" s="18" t="n">
        <v>42628</v>
      </c>
      <c r="T138" s="13" t="n">
        <v>20</v>
      </c>
      <c r="U138" s="26" t="n">
        <v>42752</v>
      </c>
      <c r="V138" s="28" t="s">
        <v>978</v>
      </c>
      <c r="W138" s="28" t="s">
        <v>979</v>
      </c>
      <c r="X138" s="28" t="s">
        <v>980</v>
      </c>
      <c r="Y138" s="28" t="s">
        <v>981</v>
      </c>
      <c r="Z138" s="28" t="s">
        <v>39</v>
      </c>
      <c r="AA138" s="29" t="s">
        <v>982</v>
      </c>
      <c r="AB138" s="13" t="s">
        <v>41</v>
      </c>
      <c r="AC138" s="13" t="s">
        <v>74</v>
      </c>
      <c r="AD138" s="7" t="n">
        <v>42653</v>
      </c>
    </row>
    <row r="139" customFormat="false" ht="14.9" hidden="false" customHeight="false" outlineLevel="0" collapsed="false">
      <c r="A139" s="8" t="n">
        <v>1037</v>
      </c>
      <c r="B139" s="25" t="s">
        <v>983</v>
      </c>
      <c r="C139" s="8"/>
      <c r="D139" s="36" t="s">
        <v>984</v>
      </c>
      <c r="E139" s="99" t="s">
        <v>985</v>
      </c>
      <c r="F139" s="8" t="s">
        <v>30</v>
      </c>
      <c r="G139" s="8" t="s">
        <v>31</v>
      </c>
      <c r="H139" s="8" t="s">
        <v>32</v>
      </c>
      <c r="I139" s="24" t="n">
        <v>66852328000144</v>
      </c>
      <c r="J139" s="25" t="s">
        <v>603</v>
      </c>
      <c r="K139" s="13" t="n">
        <v>1500</v>
      </c>
      <c r="L139" s="14" t="n">
        <v>0</v>
      </c>
      <c r="M139" s="13" t="n">
        <v>1</v>
      </c>
      <c r="N139" s="15" t="n">
        <v>0</v>
      </c>
      <c r="O139" s="14" t="n">
        <v>1690</v>
      </c>
      <c r="P139" s="14" t="n">
        <v>0</v>
      </c>
      <c r="Q139" s="16" t="n">
        <v>1690</v>
      </c>
      <c r="R139" s="17" t="n">
        <v>42755</v>
      </c>
      <c r="S139" s="18" t="n">
        <v>42536</v>
      </c>
      <c r="T139" s="13" t="n">
        <v>20</v>
      </c>
      <c r="U139" s="19" t="n">
        <v>42720</v>
      </c>
      <c r="V139" s="20" t="s">
        <v>986</v>
      </c>
      <c r="W139" s="20" t="s">
        <v>987</v>
      </c>
      <c r="X139" s="20" t="s">
        <v>988</v>
      </c>
      <c r="Y139" s="20" t="s">
        <v>38</v>
      </c>
      <c r="Z139" s="20" t="s">
        <v>39</v>
      </c>
      <c r="AA139" s="21" t="s">
        <v>989</v>
      </c>
      <c r="AB139" s="13" t="s">
        <v>41</v>
      </c>
      <c r="AC139" s="13" t="s">
        <v>42</v>
      </c>
      <c r="AD139" s="7" t="n">
        <v>42551</v>
      </c>
    </row>
    <row r="140" customFormat="false" ht="14.9" hidden="false" customHeight="false" outlineLevel="0" collapsed="false">
      <c r="A140" s="8" t="n">
        <v>1105</v>
      </c>
      <c r="B140" s="25" t="s">
        <v>990</v>
      </c>
      <c r="C140" s="8" t="s">
        <v>991</v>
      </c>
      <c r="D140" s="36" t="s">
        <v>992</v>
      </c>
      <c r="E140" s="11"/>
      <c r="F140" s="8" t="s">
        <v>30</v>
      </c>
      <c r="G140" s="8" t="s">
        <v>31</v>
      </c>
      <c r="H140" s="8" t="s">
        <v>32</v>
      </c>
      <c r="I140" s="24" t="n">
        <v>9292850000185</v>
      </c>
      <c r="J140" s="25" t="s">
        <v>34</v>
      </c>
      <c r="K140" s="13" t="n">
        <v>500</v>
      </c>
      <c r="L140" s="14" t="n">
        <v>0</v>
      </c>
      <c r="M140" s="13" t="n">
        <v>1</v>
      </c>
      <c r="N140" s="15" t="n">
        <v>0</v>
      </c>
      <c r="O140" s="14" t="n">
        <v>750</v>
      </c>
      <c r="P140" s="14" t="n">
        <v>0</v>
      </c>
      <c r="Q140" s="16" t="n">
        <v>750</v>
      </c>
      <c r="R140" s="17" t="n">
        <v>42755</v>
      </c>
      <c r="S140" s="18" t="n">
        <v>42537</v>
      </c>
      <c r="T140" s="13" t="n">
        <v>20</v>
      </c>
      <c r="U140" s="19" t="n">
        <v>42720</v>
      </c>
      <c r="V140" s="20" t="s">
        <v>993</v>
      </c>
      <c r="W140" s="20" t="s">
        <v>994</v>
      </c>
      <c r="X140" s="20" t="s">
        <v>995</v>
      </c>
      <c r="Y140" s="20" t="s">
        <v>125</v>
      </c>
      <c r="Z140" s="20" t="s">
        <v>39</v>
      </c>
      <c r="AA140" s="21" t="s">
        <v>996</v>
      </c>
      <c r="AB140" s="13" t="s">
        <v>41</v>
      </c>
      <c r="AC140" s="13" t="s">
        <v>42</v>
      </c>
      <c r="AD140" s="7" t="n">
        <v>42539</v>
      </c>
    </row>
    <row r="141" customFormat="false" ht="14.9" hidden="false" customHeight="false" outlineLevel="0" collapsed="false">
      <c r="A141" s="8" t="n">
        <v>712</v>
      </c>
      <c r="B141" s="25" t="s">
        <v>997</v>
      </c>
      <c r="C141" s="8" t="s">
        <v>998</v>
      </c>
      <c r="D141" s="10" t="str">
        <f aca="false">HYPERLINK("mailto:direcao@interamericaningles.com.br#","direcao@interamericaningles.com.br")</f>
        <v>direcao@interamericaningles.com.br</v>
      </c>
      <c r="E141" s="44" t="str">
        <f aca="false">HYPERLINK("mailto:julianamangea@gmail.com#","julianamangea@gmail.com")</f>
        <v>julianamangea@gmail.com</v>
      </c>
      <c r="F141" s="8" t="s">
        <v>30</v>
      </c>
      <c r="G141" s="8" t="s">
        <v>31</v>
      </c>
      <c r="H141" s="8" t="s">
        <v>32</v>
      </c>
      <c r="I141" s="12" t="s">
        <v>999</v>
      </c>
      <c r="J141" s="9" t="s">
        <v>78</v>
      </c>
      <c r="K141" s="13" t="n">
        <v>250</v>
      </c>
      <c r="L141" s="14" t="n">
        <v>0</v>
      </c>
      <c r="M141" s="13" t="n">
        <v>1</v>
      </c>
      <c r="N141" s="15" t="n">
        <v>0</v>
      </c>
      <c r="O141" s="14" t="n">
        <v>195</v>
      </c>
      <c r="P141" s="14" t="n">
        <v>0</v>
      </c>
      <c r="Q141" s="16" t="n">
        <v>195</v>
      </c>
      <c r="R141" s="17" t="n">
        <v>42755</v>
      </c>
      <c r="S141" s="18" t="n">
        <v>42474</v>
      </c>
      <c r="T141" s="13" t="n">
        <v>20</v>
      </c>
      <c r="U141" s="35" t="s">
        <v>59</v>
      </c>
      <c r="V141" s="27" t="s">
        <v>1000</v>
      </c>
      <c r="W141" s="27" t="n">
        <v>24</v>
      </c>
      <c r="X141" s="27" t="s">
        <v>1001</v>
      </c>
      <c r="Y141" s="27" t="s">
        <v>92</v>
      </c>
      <c r="Z141" s="27" t="s">
        <v>39</v>
      </c>
      <c r="AA141" s="29" t="s">
        <v>1002</v>
      </c>
      <c r="AB141" s="13" t="s">
        <v>41</v>
      </c>
      <c r="AC141" s="13" t="s">
        <v>228</v>
      </c>
      <c r="AD141" s="7" t="n">
        <v>42478</v>
      </c>
    </row>
    <row r="142" customFormat="false" ht="14.95" hidden="false" customHeight="false" outlineLevel="0" collapsed="false">
      <c r="A142" s="46"/>
      <c r="B142" s="82" t="s">
        <v>1003</v>
      </c>
      <c r="C142" s="8"/>
      <c r="D142" s="37" t="s">
        <v>1004</v>
      </c>
      <c r="E142" s="11"/>
      <c r="F142" s="8" t="s">
        <v>30</v>
      </c>
      <c r="G142" s="8" t="s">
        <v>31</v>
      </c>
      <c r="H142" s="8" t="s">
        <v>32</v>
      </c>
      <c r="I142" s="24" t="s">
        <v>1005</v>
      </c>
      <c r="J142" s="25" t="s">
        <v>171</v>
      </c>
      <c r="K142" s="13" t="n">
        <v>1000</v>
      </c>
      <c r="L142" s="33" t="n">
        <v>900</v>
      </c>
      <c r="M142" s="13" t="n">
        <v>1</v>
      </c>
      <c r="N142" s="14" t="n">
        <v>0</v>
      </c>
      <c r="O142" s="83" t="n">
        <v>1250</v>
      </c>
      <c r="P142" s="14" t="n">
        <v>0</v>
      </c>
      <c r="Q142" s="48" t="n">
        <v>0</v>
      </c>
      <c r="R142" s="17" t="n">
        <v>42755</v>
      </c>
      <c r="S142" s="17" t="n">
        <v>42698</v>
      </c>
      <c r="T142" s="13" t="n">
        <v>20</v>
      </c>
      <c r="U142" s="13" t="s">
        <v>200</v>
      </c>
      <c r="V142" s="49" t="s">
        <v>1006</v>
      </c>
      <c r="W142" s="27" t="n">
        <v>66</v>
      </c>
      <c r="X142" s="49" t="s">
        <v>1007</v>
      </c>
      <c r="Y142" s="49" t="s">
        <v>1008</v>
      </c>
      <c r="Z142" s="28" t="s">
        <v>39</v>
      </c>
      <c r="AA142" s="49" t="s">
        <v>1009</v>
      </c>
      <c r="AB142" s="27" t="s">
        <v>41</v>
      </c>
      <c r="AC142" s="27" t="s">
        <v>74</v>
      </c>
      <c r="AD142" s="84"/>
    </row>
    <row r="143" customFormat="false" ht="14.95" hidden="false" customHeight="false" outlineLevel="0" collapsed="false">
      <c r="A143" s="8" t="n">
        <v>828</v>
      </c>
      <c r="B143" s="9" t="s">
        <v>1010</v>
      </c>
      <c r="C143" s="8" t="s">
        <v>1011</v>
      </c>
      <c r="D143" s="10" t="str">
        <f aca="false">HYPERLINK("mailto:contato@colegiointeracaoitupeva.com.br#","contato@colegiointeracaoitupeva.com.br")</f>
        <v>contato@colegiointeracaoitupeva.com.br</v>
      </c>
      <c r="E143" s="99"/>
      <c r="F143" s="8" t="s">
        <v>30</v>
      </c>
      <c r="G143" s="8" t="s">
        <v>31</v>
      </c>
      <c r="H143" s="8" t="s">
        <v>32</v>
      </c>
      <c r="I143" s="31" t="s">
        <v>1012</v>
      </c>
      <c r="J143" s="32" t="s">
        <v>78</v>
      </c>
      <c r="K143" s="13" t="n">
        <v>250</v>
      </c>
      <c r="L143" s="14" t="n">
        <v>0</v>
      </c>
      <c r="M143" s="13" t="n">
        <v>1</v>
      </c>
      <c r="N143" s="15" t="n">
        <v>0</v>
      </c>
      <c r="O143" s="33" t="n">
        <v>495</v>
      </c>
      <c r="P143" s="33" t="n">
        <v>0</v>
      </c>
      <c r="Q143" s="16" t="n">
        <v>0</v>
      </c>
      <c r="R143" s="17" t="n">
        <v>42755</v>
      </c>
      <c r="S143" s="34" t="n">
        <v>42473</v>
      </c>
      <c r="T143" s="13" t="n">
        <v>20</v>
      </c>
      <c r="U143" s="35" t="s">
        <v>59</v>
      </c>
      <c r="V143" s="27" t="s">
        <v>1013</v>
      </c>
      <c r="W143" s="27" t="n">
        <v>328</v>
      </c>
      <c r="X143" s="27" t="s">
        <v>1014</v>
      </c>
      <c r="Y143" s="27" t="s">
        <v>1015</v>
      </c>
      <c r="Z143" s="27" t="s">
        <v>39</v>
      </c>
      <c r="AA143" s="29" t="s">
        <v>1016</v>
      </c>
      <c r="AB143" s="13" t="s">
        <v>41</v>
      </c>
      <c r="AC143" s="13" t="s">
        <v>42</v>
      </c>
      <c r="AD143" s="7" t="n">
        <v>42480</v>
      </c>
    </row>
    <row r="144" customFormat="false" ht="25.45" hidden="false" customHeight="false" outlineLevel="0" collapsed="false">
      <c r="A144" s="8"/>
      <c r="B144" s="25" t="s">
        <v>1017</v>
      </c>
      <c r="C144" s="8"/>
      <c r="D144" s="36" t="s">
        <v>1018</v>
      </c>
      <c r="E144" s="11"/>
      <c r="F144" s="8" t="s">
        <v>30</v>
      </c>
      <c r="G144" s="8" t="s">
        <v>31</v>
      </c>
      <c r="H144" s="8" t="s">
        <v>32</v>
      </c>
      <c r="I144" s="24" t="s">
        <v>1019</v>
      </c>
      <c r="J144" s="25" t="s">
        <v>47</v>
      </c>
      <c r="K144" s="13" t="n">
        <v>200</v>
      </c>
      <c r="L144" s="14" t="n">
        <v>900</v>
      </c>
      <c r="M144" s="25" t="n">
        <v>3</v>
      </c>
      <c r="N144" s="14" t="n">
        <v>0</v>
      </c>
      <c r="O144" s="14" t="n">
        <v>395</v>
      </c>
      <c r="P144" s="14" t="n">
        <v>0</v>
      </c>
      <c r="Q144" s="16" t="n">
        <v>0</v>
      </c>
      <c r="R144" s="17" t="n">
        <v>42755</v>
      </c>
      <c r="S144" s="18" t="n">
        <v>42628</v>
      </c>
      <c r="T144" s="13" t="n">
        <v>20</v>
      </c>
      <c r="U144" s="26" t="n">
        <v>42752</v>
      </c>
      <c r="V144" s="28" t="s">
        <v>1020</v>
      </c>
      <c r="W144" s="28" t="s">
        <v>1021</v>
      </c>
      <c r="X144" s="28" t="s">
        <v>1022</v>
      </c>
      <c r="Y144" s="28" t="s">
        <v>1023</v>
      </c>
      <c r="Z144" s="28" t="s">
        <v>39</v>
      </c>
      <c r="AA144" s="29" t="s">
        <v>1024</v>
      </c>
      <c r="AB144" s="13" t="s">
        <v>41</v>
      </c>
      <c r="AC144" s="13" t="s">
        <v>74</v>
      </c>
      <c r="AD144" s="7" t="n">
        <v>42628</v>
      </c>
    </row>
    <row r="145" customFormat="false" ht="14.95" hidden="false" customHeight="false" outlineLevel="0" collapsed="false">
      <c r="A145" s="8"/>
      <c r="B145" s="50" t="s">
        <v>1025</v>
      </c>
      <c r="C145" s="8"/>
      <c r="D145" s="77" t="s">
        <v>1026</v>
      </c>
      <c r="E145" s="11"/>
      <c r="F145" s="8" t="s">
        <v>30</v>
      </c>
      <c r="G145" s="8" t="s">
        <v>31</v>
      </c>
      <c r="H145" s="8" t="s">
        <v>32</v>
      </c>
      <c r="I145" s="52" t="s">
        <v>1027</v>
      </c>
      <c r="J145" s="25" t="s">
        <v>34</v>
      </c>
      <c r="K145" s="13" t="n">
        <v>500</v>
      </c>
      <c r="L145" s="15" t="n">
        <v>500</v>
      </c>
      <c r="M145" s="13" t="n">
        <v>1</v>
      </c>
      <c r="N145" s="14" t="n">
        <v>0</v>
      </c>
      <c r="O145" s="15" t="n">
        <v>700</v>
      </c>
      <c r="P145" s="14" t="n">
        <v>0</v>
      </c>
      <c r="Q145" s="48" t="n">
        <v>0</v>
      </c>
      <c r="R145" s="17" t="n">
        <v>42755</v>
      </c>
      <c r="S145" s="17" t="n">
        <v>42709</v>
      </c>
      <c r="T145" s="13" t="n">
        <v>20</v>
      </c>
      <c r="U145" s="13" t="s">
        <v>200</v>
      </c>
      <c r="V145" s="49" t="s">
        <v>1028</v>
      </c>
      <c r="W145" s="27" t="n">
        <v>304</v>
      </c>
      <c r="X145" s="49" t="s">
        <v>1029</v>
      </c>
      <c r="Y145" s="49" t="s">
        <v>92</v>
      </c>
      <c r="Z145" s="28" t="s">
        <v>39</v>
      </c>
      <c r="AA145" s="49" t="s">
        <v>1030</v>
      </c>
      <c r="AB145" s="27" t="s">
        <v>41</v>
      </c>
      <c r="AC145" s="13" t="s">
        <v>228</v>
      </c>
      <c r="AD145" s="30"/>
    </row>
    <row r="146" customFormat="false" ht="14.2" hidden="false" customHeight="false" outlineLevel="0" collapsed="false">
      <c r="A146" s="8" t="n">
        <v>342</v>
      </c>
      <c r="B146" s="39" t="s">
        <v>1031</v>
      </c>
      <c r="C146" s="8" t="s">
        <v>1032</v>
      </c>
      <c r="D146" s="10" t="str">
        <f aca="false">HYPERLINK("mailto:escola.kids.pb@gmail.com#","escola.kids.pb@gmail.com")</f>
        <v>escola.kids.pb@gmail.com</v>
      </c>
      <c r="E146" s="66" t="str">
        <f aca="false">HYPERLINK("mailto:jedlima49@hotmail.com#","jedlima49@hotmail.com")</f>
        <v>jedlima49@hotmail.com</v>
      </c>
      <c r="F146" s="8" t="s">
        <v>30</v>
      </c>
      <c r="G146" s="8" t="s">
        <v>31</v>
      </c>
      <c r="H146" s="8" t="s">
        <v>32</v>
      </c>
      <c r="I146" s="12" t="s">
        <v>1033</v>
      </c>
      <c r="J146" s="13" t="s">
        <v>130</v>
      </c>
      <c r="K146" s="13" t="n">
        <v>0</v>
      </c>
      <c r="L146" s="15" t="n">
        <v>0</v>
      </c>
      <c r="M146" s="13" t="n">
        <v>1</v>
      </c>
      <c r="N146" s="15" t="n">
        <v>0</v>
      </c>
      <c r="O146" s="15" t="n">
        <v>0</v>
      </c>
      <c r="P146" s="100" t="n">
        <v>2.51</v>
      </c>
      <c r="Q146" s="16" t="n">
        <v>266.06</v>
      </c>
      <c r="R146" s="17" t="n">
        <v>42755</v>
      </c>
      <c r="S146" s="101" t="n">
        <v>42261</v>
      </c>
      <c r="T146" s="13" t="n">
        <v>20</v>
      </c>
      <c r="U146" s="35" t="s">
        <v>59</v>
      </c>
      <c r="V146" s="27" t="s">
        <v>1034</v>
      </c>
      <c r="W146" s="27" t="n">
        <v>111</v>
      </c>
      <c r="X146" s="27" t="s">
        <v>1035</v>
      </c>
      <c r="Y146" s="27" t="s">
        <v>1036</v>
      </c>
      <c r="Z146" s="27" t="s">
        <v>1037</v>
      </c>
      <c r="AA146" s="29" t="s">
        <v>1038</v>
      </c>
      <c r="AB146" s="13" t="s">
        <v>41</v>
      </c>
      <c r="AC146" s="13" t="s">
        <v>42</v>
      </c>
      <c r="AD146" s="7" t="n">
        <v>42285</v>
      </c>
    </row>
    <row r="147" customFormat="false" ht="14.95" hidden="false" customHeight="false" outlineLevel="0" collapsed="false">
      <c r="A147" s="8" t="n">
        <v>436</v>
      </c>
      <c r="B147" s="13" t="s">
        <v>1039</v>
      </c>
      <c r="C147" s="8" t="s">
        <v>1040</v>
      </c>
      <c r="D147" s="102" t="s">
        <v>1041</v>
      </c>
      <c r="E147" s="97" t="s">
        <v>1042</v>
      </c>
      <c r="F147" s="8" t="s">
        <v>30</v>
      </c>
      <c r="G147" s="8" t="s">
        <v>31</v>
      </c>
      <c r="H147" s="8" t="s">
        <v>32</v>
      </c>
      <c r="I147" s="12" t="s">
        <v>1043</v>
      </c>
      <c r="J147" s="9" t="s">
        <v>130</v>
      </c>
      <c r="K147" s="13" t="n">
        <v>0</v>
      </c>
      <c r="L147" s="14" t="n">
        <v>0</v>
      </c>
      <c r="M147" s="13" t="n">
        <v>1</v>
      </c>
      <c r="N147" s="15" t="n">
        <v>0</v>
      </c>
      <c r="O147" s="14" t="n">
        <v>0</v>
      </c>
      <c r="P147" s="14" t="n">
        <v>1.36</v>
      </c>
      <c r="Q147" s="16" t="n">
        <v>3599.92</v>
      </c>
      <c r="R147" s="17" t="n">
        <v>42755</v>
      </c>
      <c r="S147" s="18" t="n">
        <v>42328</v>
      </c>
      <c r="T147" s="13" t="n">
        <v>10</v>
      </c>
      <c r="U147" s="35" t="s">
        <v>59</v>
      </c>
      <c r="V147" s="27" t="s">
        <v>1044</v>
      </c>
      <c r="W147" s="27" t="s">
        <v>210</v>
      </c>
      <c r="X147" s="27" t="s">
        <v>1045</v>
      </c>
      <c r="Y147" s="27" t="s">
        <v>212</v>
      </c>
      <c r="Z147" s="27" t="s">
        <v>213</v>
      </c>
      <c r="AA147" s="29" t="s">
        <v>1046</v>
      </c>
      <c r="AB147" s="13" t="s">
        <v>41</v>
      </c>
      <c r="AC147" s="13" t="s">
        <v>42</v>
      </c>
      <c r="AD147" s="7" t="n">
        <v>42334</v>
      </c>
    </row>
    <row r="148" customFormat="false" ht="14.95" hidden="false" customHeight="false" outlineLevel="0" collapsed="false">
      <c r="A148" s="8" t="n">
        <v>592</v>
      </c>
      <c r="B148" s="13" t="s">
        <v>1047</v>
      </c>
      <c r="C148" s="8" t="s">
        <v>1048</v>
      </c>
      <c r="D148" s="43" t="str">
        <f aca="false">HYPERLINK("mailto:financeiro@liceuanglo.com.br#","financeiro@liceuanglo.com.br")</f>
        <v>financeiro@liceuanglo.com.br</v>
      </c>
      <c r="E148" s="11"/>
      <c r="F148" s="8" t="s">
        <v>30</v>
      </c>
      <c r="G148" s="8" t="s">
        <v>31</v>
      </c>
      <c r="H148" s="8" t="s">
        <v>32</v>
      </c>
      <c r="I148" s="12" t="s">
        <v>1049</v>
      </c>
      <c r="J148" s="9" t="s">
        <v>130</v>
      </c>
      <c r="K148" s="13" t="n">
        <v>0</v>
      </c>
      <c r="L148" s="14" t="n">
        <v>0</v>
      </c>
      <c r="M148" s="13" t="n">
        <v>1</v>
      </c>
      <c r="N148" s="15" t="n">
        <v>0</v>
      </c>
      <c r="O148" s="14" t="n">
        <v>0</v>
      </c>
      <c r="P148" s="14" t="n">
        <v>1.89</v>
      </c>
      <c r="Q148" s="16" t="n">
        <v>1011.15</v>
      </c>
      <c r="R148" s="17" t="n">
        <v>42755</v>
      </c>
      <c r="S148" s="18" t="n">
        <v>42347</v>
      </c>
      <c r="T148" s="13" t="n">
        <v>10</v>
      </c>
      <c r="U148" s="35" t="s">
        <v>59</v>
      </c>
      <c r="V148" s="27" t="s">
        <v>1050</v>
      </c>
      <c r="W148" s="27" t="n">
        <v>3310</v>
      </c>
      <c r="X148" s="27" t="s">
        <v>1051</v>
      </c>
      <c r="Y148" s="27" t="s">
        <v>1052</v>
      </c>
      <c r="Z148" s="27" t="s">
        <v>39</v>
      </c>
      <c r="AA148" s="29" t="s">
        <v>1053</v>
      </c>
      <c r="AB148" s="13" t="s">
        <v>41</v>
      </c>
      <c r="AC148" s="13" t="s">
        <v>42</v>
      </c>
      <c r="AD148" s="7" t="n">
        <v>42341</v>
      </c>
    </row>
    <row r="149" customFormat="false" ht="14.9" hidden="false" customHeight="false" outlineLevel="0" collapsed="false">
      <c r="A149" s="8" t="n">
        <v>1217</v>
      </c>
      <c r="B149" s="25" t="s">
        <v>1054</v>
      </c>
      <c r="C149" s="8" t="s">
        <v>1055</v>
      </c>
      <c r="D149" s="103" t="s">
        <v>1056</v>
      </c>
      <c r="E149" s="11"/>
      <c r="F149" s="8" t="s">
        <v>30</v>
      </c>
      <c r="G149" s="8" t="s">
        <v>31</v>
      </c>
      <c r="H149" s="8" t="s">
        <v>32</v>
      </c>
      <c r="I149" s="24" t="n">
        <v>65030546000130</v>
      </c>
      <c r="J149" s="25" t="s">
        <v>78</v>
      </c>
      <c r="K149" s="13" t="n">
        <v>250</v>
      </c>
      <c r="L149" s="14" t="n">
        <v>0</v>
      </c>
      <c r="M149" s="13" t="n">
        <v>1</v>
      </c>
      <c r="N149" s="15" t="n">
        <v>0</v>
      </c>
      <c r="O149" s="14" t="n">
        <v>395</v>
      </c>
      <c r="P149" s="14" t="n">
        <v>0</v>
      </c>
      <c r="Q149" s="16" t="n">
        <v>395</v>
      </c>
      <c r="R149" s="17" t="n">
        <v>42755</v>
      </c>
      <c r="S149" s="18" t="n">
        <v>42536</v>
      </c>
      <c r="T149" s="13" t="n">
        <v>20</v>
      </c>
      <c r="U149" s="19" t="n">
        <v>42720</v>
      </c>
      <c r="V149" s="20" t="s">
        <v>1057</v>
      </c>
      <c r="W149" s="20" t="s">
        <v>1058</v>
      </c>
      <c r="X149" s="20" t="s">
        <v>1059</v>
      </c>
      <c r="Y149" s="20" t="s">
        <v>38</v>
      </c>
      <c r="Z149" s="20" t="s">
        <v>39</v>
      </c>
      <c r="AA149" s="21" t="s">
        <v>1060</v>
      </c>
      <c r="AB149" s="13" t="s">
        <v>41</v>
      </c>
      <c r="AC149" s="13" t="s">
        <v>42</v>
      </c>
      <c r="AD149" s="7" t="n">
        <v>42537</v>
      </c>
    </row>
    <row r="150" customFormat="false" ht="14.9" hidden="false" customHeight="false" outlineLevel="0" collapsed="false">
      <c r="A150" s="8"/>
      <c r="B150" s="25" t="s">
        <v>1061</v>
      </c>
      <c r="C150" s="8"/>
      <c r="D150" s="36" t="s">
        <v>1062</v>
      </c>
      <c r="E150" s="11"/>
      <c r="F150" s="8" t="s">
        <v>30</v>
      </c>
      <c r="G150" s="8" t="s">
        <v>31</v>
      </c>
      <c r="H150" s="8" t="s">
        <v>32</v>
      </c>
      <c r="I150" s="24" t="s">
        <v>1063</v>
      </c>
      <c r="J150" s="25" t="s">
        <v>199</v>
      </c>
      <c r="K150" s="13" t="n">
        <v>100</v>
      </c>
      <c r="L150" s="14" t="n">
        <v>0</v>
      </c>
      <c r="M150" s="13" t="n">
        <v>1</v>
      </c>
      <c r="N150" s="15" t="n">
        <v>0</v>
      </c>
      <c r="O150" s="14" t="n">
        <v>250</v>
      </c>
      <c r="P150" s="14" t="n">
        <v>0</v>
      </c>
      <c r="Q150" s="16" t="n">
        <v>250</v>
      </c>
      <c r="R150" s="17" t="n">
        <v>42755</v>
      </c>
      <c r="S150" s="18" t="n">
        <v>42606</v>
      </c>
      <c r="T150" s="13" t="n">
        <v>20</v>
      </c>
      <c r="U150" s="35" t="s">
        <v>59</v>
      </c>
      <c r="V150" s="27" t="s">
        <v>1064</v>
      </c>
      <c r="W150" s="27" t="n">
        <v>1073</v>
      </c>
      <c r="X150" s="27" t="s">
        <v>1065</v>
      </c>
      <c r="Y150" s="27" t="s">
        <v>38</v>
      </c>
      <c r="Z150" s="27" t="s">
        <v>39</v>
      </c>
      <c r="AA150" s="29" t="s">
        <v>1066</v>
      </c>
      <c r="AB150" s="13" t="s">
        <v>41</v>
      </c>
      <c r="AC150" s="13" t="s">
        <v>228</v>
      </c>
      <c r="AD150" s="7" t="n">
        <v>42628</v>
      </c>
    </row>
    <row r="151" customFormat="false" ht="14.9" hidden="false" customHeight="false" outlineLevel="0" collapsed="false">
      <c r="A151" s="8" t="n">
        <v>954</v>
      </c>
      <c r="B151" s="25" t="s">
        <v>1067</v>
      </c>
      <c r="C151" s="8" t="s">
        <v>1068</v>
      </c>
      <c r="D151" s="10" t="s">
        <v>1069</v>
      </c>
      <c r="E151" s="97" t="s">
        <v>1070</v>
      </c>
      <c r="F151" s="8" t="s">
        <v>30</v>
      </c>
      <c r="G151" s="8" t="s">
        <v>31</v>
      </c>
      <c r="H151" s="8" t="s">
        <v>32</v>
      </c>
      <c r="I151" s="31" t="s">
        <v>1071</v>
      </c>
      <c r="J151" s="32" t="s">
        <v>603</v>
      </c>
      <c r="K151" s="13" t="n">
        <v>1500</v>
      </c>
      <c r="L151" s="33" t="n">
        <v>0</v>
      </c>
      <c r="M151" s="13" t="n">
        <v>1</v>
      </c>
      <c r="N151" s="15" t="n">
        <v>0</v>
      </c>
      <c r="O151" s="33" t="n">
        <v>2500</v>
      </c>
      <c r="P151" s="33" t="n">
        <v>0</v>
      </c>
      <c r="Q151" s="16" t="n">
        <v>2500</v>
      </c>
      <c r="R151" s="17" t="n">
        <v>42755</v>
      </c>
      <c r="S151" s="34" t="n">
        <v>42530</v>
      </c>
      <c r="T151" s="13" t="n">
        <v>20</v>
      </c>
      <c r="U151" s="35" t="s">
        <v>59</v>
      </c>
      <c r="V151" s="27" t="s">
        <v>1072</v>
      </c>
      <c r="W151" s="27" t="n">
        <v>275</v>
      </c>
      <c r="X151" s="27" t="s">
        <v>1073</v>
      </c>
      <c r="Y151" s="27" t="s">
        <v>748</v>
      </c>
      <c r="Z151" s="27" t="s">
        <v>39</v>
      </c>
      <c r="AA151" s="29" t="s">
        <v>1074</v>
      </c>
      <c r="AB151" s="13" t="s">
        <v>41</v>
      </c>
      <c r="AC151" s="13" t="s">
        <v>42</v>
      </c>
      <c r="AD151" s="7" t="n">
        <v>42534</v>
      </c>
    </row>
    <row r="152" customFormat="false" ht="14.9" hidden="false" customHeight="false" outlineLevel="0" collapsed="false">
      <c r="A152" s="8" t="n">
        <v>1088</v>
      </c>
      <c r="B152" s="25" t="s">
        <v>1075</v>
      </c>
      <c r="C152" s="8" t="s">
        <v>1076</v>
      </c>
      <c r="D152" s="36" t="s">
        <v>1077</v>
      </c>
      <c r="E152" s="11"/>
      <c r="F152" s="8" t="s">
        <v>30</v>
      </c>
      <c r="G152" s="8" t="s">
        <v>31</v>
      </c>
      <c r="H152" s="8" t="s">
        <v>32</v>
      </c>
      <c r="I152" s="58" t="n">
        <v>8271182000147</v>
      </c>
      <c r="J152" s="56" t="s">
        <v>1078</v>
      </c>
      <c r="K152" s="13" t="n">
        <v>265</v>
      </c>
      <c r="L152" s="33" t="n">
        <v>0</v>
      </c>
      <c r="M152" s="13" t="n">
        <v>1</v>
      </c>
      <c r="N152" s="15" t="n">
        <v>0</v>
      </c>
      <c r="O152" s="33" t="n">
        <v>395</v>
      </c>
      <c r="P152" s="33" t="n">
        <v>0</v>
      </c>
      <c r="Q152" s="16" t="n">
        <v>395</v>
      </c>
      <c r="R152" s="17" t="n">
        <v>42755</v>
      </c>
      <c r="S152" s="34" t="n">
        <v>42537</v>
      </c>
      <c r="T152" s="13" t="n">
        <v>20</v>
      </c>
      <c r="U152" s="19" t="n">
        <v>42720</v>
      </c>
      <c r="V152" s="20" t="s">
        <v>1079</v>
      </c>
      <c r="W152" s="20" t="s">
        <v>1080</v>
      </c>
      <c r="X152" s="20" t="s">
        <v>1081</v>
      </c>
      <c r="Y152" s="20" t="s">
        <v>38</v>
      </c>
      <c r="Z152" s="20" t="s">
        <v>39</v>
      </c>
      <c r="AA152" s="21" t="s">
        <v>1082</v>
      </c>
      <c r="AB152" s="13" t="s">
        <v>41</v>
      </c>
      <c r="AC152" s="13" t="s">
        <v>42</v>
      </c>
      <c r="AD152" s="7" t="n">
        <v>42569</v>
      </c>
    </row>
    <row r="153" customFormat="false" ht="14.9" hidden="false" customHeight="false" outlineLevel="0" collapsed="false">
      <c r="A153" s="8" t="n">
        <v>217</v>
      </c>
      <c r="B153" s="25" t="s">
        <v>1083</v>
      </c>
      <c r="C153" s="8" t="s">
        <v>1084</v>
      </c>
      <c r="D153" s="36" t="s">
        <v>1085</v>
      </c>
      <c r="E153" s="11"/>
      <c r="F153" s="8" t="s">
        <v>30</v>
      </c>
      <c r="G153" s="8" t="s">
        <v>31</v>
      </c>
      <c r="H153" s="8" t="s">
        <v>32</v>
      </c>
      <c r="I153" s="24" t="s">
        <v>1086</v>
      </c>
      <c r="J153" s="25" t="s">
        <v>88</v>
      </c>
      <c r="K153" s="13" t="n">
        <v>300</v>
      </c>
      <c r="L153" s="14" t="n">
        <v>0</v>
      </c>
      <c r="M153" s="13" t="n">
        <v>1</v>
      </c>
      <c r="N153" s="15" t="n">
        <v>0</v>
      </c>
      <c r="O153" s="14" t="n">
        <v>550</v>
      </c>
      <c r="P153" s="14" t="n">
        <v>0</v>
      </c>
      <c r="Q153" s="16" t="n">
        <v>550</v>
      </c>
      <c r="R153" s="17" t="n">
        <v>42755</v>
      </c>
      <c r="S153" s="18" t="n">
        <v>42547</v>
      </c>
      <c r="T153" s="13" t="n">
        <v>20</v>
      </c>
      <c r="U153" s="19" t="n">
        <v>42720</v>
      </c>
      <c r="V153" s="20" t="s">
        <v>1087</v>
      </c>
      <c r="W153" s="20" t="s">
        <v>1088</v>
      </c>
      <c r="X153" s="20" t="s">
        <v>1073</v>
      </c>
      <c r="Y153" s="20" t="s">
        <v>38</v>
      </c>
      <c r="Z153" s="20" t="s">
        <v>39</v>
      </c>
      <c r="AA153" s="21" t="s">
        <v>1089</v>
      </c>
      <c r="AB153" s="13" t="s">
        <v>41</v>
      </c>
      <c r="AC153" s="13" t="s">
        <v>228</v>
      </c>
      <c r="AD153" s="7" t="n">
        <v>42536</v>
      </c>
    </row>
    <row r="154" customFormat="false" ht="14.9" hidden="false" customHeight="false" outlineLevel="0" collapsed="false">
      <c r="A154" s="8" t="n">
        <v>555</v>
      </c>
      <c r="B154" s="13" t="s">
        <v>1090</v>
      </c>
      <c r="C154" s="8" t="s">
        <v>1091</v>
      </c>
      <c r="D154" s="10" t="str">
        <f aca="false">HYPERLINK("mailto:lucianag@colegiomaryward.com.br#","lucianag@colegiomaryward.com.br")</f>
        <v>lucianag@colegiomaryward.com.br</v>
      </c>
      <c r="E154" s="11"/>
      <c r="F154" s="8" t="s">
        <v>30</v>
      </c>
      <c r="G154" s="8" t="s">
        <v>31</v>
      </c>
      <c r="H154" s="8" t="s">
        <v>32</v>
      </c>
      <c r="I154" s="12" t="s">
        <v>1092</v>
      </c>
      <c r="J154" s="9" t="s">
        <v>105</v>
      </c>
      <c r="K154" s="13" t="n">
        <v>750</v>
      </c>
      <c r="L154" s="14" t="n">
        <v>0</v>
      </c>
      <c r="M154" s="13" t="n">
        <v>1</v>
      </c>
      <c r="N154" s="15" t="n">
        <v>0</v>
      </c>
      <c r="O154" s="14" t="n">
        <v>1295</v>
      </c>
      <c r="P154" s="14" t="n">
        <v>0</v>
      </c>
      <c r="Q154" s="16" t="n">
        <v>1295</v>
      </c>
      <c r="R154" s="17" t="n">
        <v>42755</v>
      </c>
      <c r="S154" s="18" t="n">
        <v>42398</v>
      </c>
      <c r="T154" s="13" t="n">
        <v>20</v>
      </c>
      <c r="U154" s="19" t="s">
        <v>1093</v>
      </c>
      <c r="V154" s="20" t="s">
        <v>1094</v>
      </c>
      <c r="W154" s="20" t="s">
        <v>1095</v>
      </c>
      <c r="X154" s="20" t="s">
        <v>1096</v>
      </c>
      <c r="Y154" s="20" t="s">
        <v>38</v>
      </c>
      <c r="Z154" s="20" t="s">
        <v>39</v>
      </c>
      <c r="AA154" s="21" t="s">
        <v>1097</v>
      </c>
      <c r="AB154" s="13" t="s">
        <v>41</v>
      </c>
      <c r="AC154" s="13" t="s">
        <v>42</v>
      </c>
      <c r="AD154" s="7" t="n">
        <v>42492</v>
      </c>
    </row>
    <row r="155" customFormat="false" ht="25.45" hidden="false" customHeight="false" outlineLevel="0" collapsed="false">
      <c r="A155" s="8" t="n">
        <v>1259</v>
      </c>
      <c r="B155" s="25" t="s">
        <v>1098</v>
      </c>
      <c r="C155" s="8" t="s">
        <v>1099</v>
      </c>
      <c r="D155" s="36" t="s">
        <v>1100</v>
      </c>
      <c r="E155" s="11"/>
      <c r="F155" s="8" t="s">
        <v>30</v>
      </c>
      <c r="G155" s="8" t="s">
        <v>31</v>
      </c>
      <c r="H155" s="8" t="s">
        <v>32</v>
      </c>
      <c r="I155" s="24" t="s">
        <v>1101</v>
      </c>
      <c r="J155" s="25" t="s">
        <v>47</v>
      </c>
      <c r="K155" s="13" t="n">
        <v>200</v>
      </c>
      <c r="L155" s="14" t="n">
        <v>900</v>
      </c>
      <c r="M155" s="25" t="n">
        <v>2</v>
      </c>
      <c r="N155" s="14" t="n">
        <v>0</v>
      </c>
      <c r="O155" s="14" t="n">
        <v>395</v>
      </c>
      <c r="P155" s="14" t="n">
        <v>0</v>
      </c>
      <c r="Q155" s="16" t="n">
        <v>0</v>
      </c>
      <c r="R155" s="17" t="n">
        <v>42755</v>
      </c>
      <c r="S155" s="18" t="n">
        <v>42628</v>
      </c>
      <c r="T155" s="13" t="n">
        <v>20</v>
      </c>
      <c r="U155" s="26" t="n">
        <v>42752</v>
      </c>
      <c r="V155" s="28" t="s">
        <v>1102</v>
      </c>
      <c r="W155" s="28" t="s">
        <v>1103</v>
      </c>
      <c r="X155" s="28" t="s">
        <v>1104</v>
      </c>
      <c r="Y155" s="28" t="s">
        <v>1105</v>
      </c>
      <c r="Z155" s="28" t="s">
        <v>39</v>
      </c>
      <c r="AA155" s="29" t="s">
        <v>1106</v>
      </c>
      <c r="AB155" s="13" t="s">
        <v>41</v>
      </c>
      <c r="AC155" s="13" t="s">
        <v>74</v>
      </c>
      <c r="AD155" s="7" t="n">
        <v>42641</v>
      </c>
    </row>
    <row r="156" customFormat="false" ht="14.9" hidden="false" customHeight="false" outlineLevel="0" collapsed="false">
      <c r="A156" s="8" t="n">
        <v>877</v>
      </c>
      <c r="B156" s="13" t="s">
        <v>1107</v>
      </c>
      <c r="C156" s="8" t="s">
        <v>1108</v>
      </c>
      <c r="D156" s="10" t="str">
        <f aca="false">HYPERLINK("mailto:fabrizzio@modelo.edu.br#","fabrizzio@modelo.edu.br")</f>
        <v>fabrizzio@modelo.edu.br</v>
      </c>
      <c r="E156" s="11"/>
      <c r="F156" s="8" t="s">
        <v>30</v>
      </c>
      <c r="G156" s="8" t="s">
        <v>31</v>
      </c>
      <c r="H156" s="8" t="s">
        <v>32</v>
      </c>
      <c r="I156" s="31" t="s">
        <v>1109</v>
      </c>
      <c r="J156" s="32" t="s">
        <v>34</v>
      </c>
      <c r="K156" s="13" t="n">
        <v>500</v>
      </c>
      <c r="L156" s="33" t="n">
        <v>0</v>
      </c>
      <c r="M156" s="13" t="n">
        <v>1</v>
      </c>
      <c r="N156" s="15" t="n">
        <v>0</v>
      </c>
      <c r="O156" s="33" t="n">
        <v>680</v>
      </c>
      <c r="P156" s="33" t="n">
        <v>0</v>
      </c>
      <c r="Q156" s="16" t="n">
        <v>680</v>
      </c>
      <c r="R156" s="17" t="n">
        <v>42755</v>
      </c>
      <c r="S156" s="34" t="n">
        <v>42509</v>
      </c>
      <c r="T156" s="13" t="n">
        <v>20</v>
      </c>
      <c r="U156" s="19" t="n">
        <v>42720</v>
      </c>
      <c r="V156" s="20" t="s">
        <v>1110</v>
      </c>
      <c r="W156" s="20" t="s">
        <v>1111</v>
      </c>
      <c r="X156" s="20" t="s">
        <v>1112</v>
      </c>
      <c r="Y156" s="20" t="s">
        <v>365</v>
      </c>
      <c r="Z156" s="20" t="s">
        <v>366</v>
      </c>
      <c r="AA156" s="21" t="s">
        <v>1113</v>
      </c>
      <c r="AB156" s="13" t="s">
        <v>41</v>
      </c>
      <c r="AC156" s="13" t="s">
        <v>42</v>
      </c>
      <c r="AD156" s="7" t="n">
        <v>42510</v>
      </c>
    </row>
    <row r="157" customFormat="false" ht="14.9" hidden="false" customHeight="false" outlineLevel="0" collapsed="false">
      <c r="A157" s="8" t="n">
        <v>803</v>
      </c>
      <c r="B157" s="9" t="s">
        <v>1114</v>
      </c>
      <c r="C157" s="8" t="s">
        <v>1115</v>
      </c>
      <c r="D157" s="10" t="str">
        <f aca="false">HYPERLINK("mailto:paraiso.monforte@gmail.com#","paraiso.monforte@gmail.com")</f>
        <v>paraiso.monforte@gmail.com</v>
      </c>
      <c r="E157" s="11"/>
      <c r="F157" s="8" t="s">
        <v>30</v>
      </c>
      <c r="G157" s="8" t="s">
        <v>31</v>
      </c>
      <c r="H157" s="8" t="s">
        <v>32</v>
      </c>
      <c r="I157" s="31" t="s">
        <v>1116</v>
      </c>
      <c r="J157" s="32" t="s">
        <v>34</v>
      </c>
      <c r="K157" s="13" t="n">
        <v>500</v>
      </c>
      <c r="L157" s="14" t="n">
        <v>0</v>
      </c>
      <c r="M157" s="13" t="n">
        <v>1</v>
      </c>
      <c r="N157" s="15" t="n">
        <v>0</v>
      </c>
      <c r="O157" s="33" t="n">
        <v>995</v>
      </c>
      <c r="P157" s="33" t="n">
        <v>0</v>
      </c>
      <c r="Q157" s="16" t="n">
        <v>995</v>
      </c>
      <c r="R157" s="17" t="n">
        <v>42755</v>
      </c>
      <c r="S157" s="34" t="n">
        <v>42494</v>
      </c>
      <c r="T157" s="13" t="n">
        <v>20</v>
      </c>
      <c r="U157" s="35" t="s">
        <v>59</v>
      </c>
      <c r="V157" s="27" t="s">
        <v>1117</v>
      </c>
      <c r="W157" s="27" t="n">
        <v>108</v>
      </c>
      <c r="X157" s="27" t="s">
        <v>235</v>
      </c>
      <c r="Y157" s="27" t="s">
        <v>38</v>
      </c>
      <c r="Z157" s="27" t="s">
        <v>39</v>
      </c>
      <c r="AA157" s="29" t="s">
        <v>1118</v>
      </c>
      <c r="AB157" s="13" t="s">
        <v>41</v>
      </c>
      <c r="AC157" s="13" t="s">
        <v>42</v>
      </c>
      <c r="AD157" s="7" t="n">
        <v>42342</v>
      </c>
    </row>
    <row r="158" customFormat="false" ht="14.9" hidden="false" customHeight="false" outlineLevel="0" collapsed="false">
      <c r="A158" s="8" t="n">
        <v>475</v>
      </c>
      <c r="B158" s="25" t="s">
        <v>1119</v>
      </c>
      <c r="C158" s="8" t="s">
        <v>1120</v>
      </c>
      <c r="D158" s="62" t="s">
        <v>1121</v>
      </c>
      <c r="E158" s="11"/>
      <c r="F158" s="8" t="s">
        <v>30</v>
      </c>
      <c r="G158" s="8" t="s">
        <v>31</v>
      </c>
      <c r="H158" s="8" t="s">
        <v>32</v>
      </c>
      <c r="I158" s="58" t="s">
        <v>1122</v>
      </c>
      <c r="J158" s="56" t="s">
        <v>34</v>
      </c>
      <c r="K158" s="13" t="n">
        <v>500</v>
      </c>
      <c r="L158" s="33" t="n">
        <v>0</v>
      </c>
      <c r="M158" s="13" t="n">
        <v>1</v>
      </c>
      <c r="N158" s="15" t="n">
        <v>0</v>
      </c>
      <c r="O158" s="33" t="n">
        <v>750</v>
      </c>
      <c r="P158" s="33" t="n">
        <v>0</v>
      </c>
      <c r="Q158" s="16" t="n">
        <v>750</v>
      </c>
      <c r="R158" s="17" t="n">
        <v>42755</v>
      </c>
      <c r="S158" s="34" t="n">
        <v>42536</v>
      </c>
      <c r="T158" s="13" t="n">
        <v>20</v>
      </c>
      <c r="U158" s="19" t="n">
        <v>42720</v>
      </c>
      <c r="V158" s="20" t="s">
        <v>1123</v>
      </c>
      <c r="W158" s="20" t="s">
        <v>1124</v>
      </c>
      <c r="X158" s="20" t="s">
        <v>1125</v>
      </c>
      <c r="Y158" s="20" t="s">
        <v>38</v>
      </c>
      <c r="Z158" s="20" t="s">
        <v>39</v>
      </c>
      <c r="AA158" s="21" t="s">
        <v>1126</v>
      </c>
      <c r="AB158" s="13" t="s">
        <v>41</v>
      </c>
      <c r="AC158" s="13" t="s">
        <v>42</v>
      </c>
      <c r="AD158" s="7" t="n">
        <v>42549</v>
      </c>
    </row>
    <row r="159" customFormat="false" ht="14.95" hidden="false" customHeight="false" outlineLevel="0" collapsed="false">
      <c r="A159" s="8" t="n">
        <v>1254</v>
      </c>
      <c r="B159" s="25" t="s">
        <v>1127</v>
      </c>
      <c r="C159" s="8" t="s">
        <v>1128</v>
      </c>
      <c r="D159" s="36" t="s">
        <v>1129</v>
      </c>
      <c r="E159" s="11"/>
      <c r="F159" s="8" t="s">
        <v>30</v>
      </c>
      <c r="G159" s="8" t="s">
        <v>31</v>
      </c>
      <c r="H159" s="8" t="s">
        <v>32</v>
      </c>
      <c r="I159" s="24" t="s">
        <v>1130</v>
      </c>
      <c r="J159" s="25" t="s">
        <v>34</v>
      </c>
      <c r="K159" s="13" t="n">
        <v>500</v>
      </c>
      <c r="L159" s="14" t="n">
        <v>900</v>
      </c>
      <c r="M159" s="25" t="n">
        <v>1</v>
      </c>
      <c r="N159" s="14" t="n">
        <v>0</v>
      </c>
      <c r="O159" s="14" t="n">
        <v>795</v>
      </c>
      <c r="P159" s="14" t="n">
        <v>0</v>
      </c>
      <c r="Q159" s="16" t="n">
        <v>0</v>
      </c>
      <c r="R159" s="17" t="n">
        <v>42755</v>
      </c>
      <c r="S159" s="18" t="n">
        <v>42628</v>
      </c>
      <c r="T159" s="13" t="n">
        <v>20</v>
      </c>
      <c r="U159" s="26" t="n">
        <v>42752</v>
      </c>
      <c r="V159" s="28" t="s">
        <v>1131</v>
      </c>
      <c r="W159" s="28" t="s">
        <v>1132</v>
      </c>
      <c r="X159" s="28" t="s">
        <v>1133</v>
      </c>
      <c r="Y159" s="28" t="s">
        <v>38</v>
      </c>
      <c r="Z159" s="28" t="s">
        <v>39</v>
      </c>
      <c r="AA159" s="29" t="s">
        <v>1134</v>
      </c>
      <c r="AB159" s="13" t="s">
        <v>41</v>
      </c>
      <c r="AC159" s="13" t="s">
        <v>74</v>
      </c>
      <c r="AD159" s="7" t="n">
        <v>42643</v>
      </c>
    </row>
    <row r="160" customFormat="false" ht="14.9" hidden="false" customHeight="false" outlineLevel="0" collapsed="false">
      <c r="A160" s="8" t="n">
        <v>1234</v>
      </c>
      <c r="B160" s="25" t="s">
        <v>1135</v>
      </c>
      <c r="C160" s="8" t="s">
        <v>1136</v>
      </c>
      <c r="D160" s="36" t="s">
        <v>1137</v>
      </c>
      <c r="E160" s="36" t="s">
        <v>1138</v>
      </c>
      <c r="F160" s="8" t="s">
        <v>30</v>
      </c>
      <c r="G160" s="8" t="s">
        <v>31</v>
      </c>
      <c r="H160" s="8" t="s">
        <v>32</v>
      </c>
      <c r="I160" s="24" t="s">
        <v>1139</v>
      </c>
      <c r="J160" s="25" t="s">
        <v>199</v>
      </c>
      <c r="K160" s="13" t="n">
        <v>100</v>
      </c>
      <c r="L160" s="14" t="n">
        <v>0</v>
      </c>
      <c r="M160" s="13" t="n">
        <v>1</v>
      </c>
      <c r="N160" s="15" t="n">
        <v>0</v>
      </c>
      <c r="O160" s="14" t="n">
        <v>195</v>
      </c>
      <c r="P160" s="14" t="n">
        <v>0</v>
      </c>
      <c r="Q160" s="16" t="n">
        <v>195</v>
      </c>
      <c r="R160" s="17" t="n">
        <v>42755</v>
      </c>
      <c r="S160" s="18" t="n">
        <v>42536</v>
      </c>
      <c r="T160" s="13" t="n">
        <v>20</v>
      </c>
      <c r="U160" s="19" t="n">
        <v>42720</v>
      </c>
      <c r="V160" s="104" t="s">
        <v>1140</v>
      </c>
      <c r="W160" s="20" t="s">
        <v>1141</v>
      </c>
      <c r="X160" s="20" t="s">
        <v>936</v>
      </c>
      <c r="Y160" s="20" t="s">
        <v>38</v>
      </c>
      <c r="Z160" s="20" t="s">
        <v>39</v>
      </c>
      <c r="AA160" s="21" t="s">
        <v>1142</v>
      </c>
      <c r="AB160" s="13" t="s">
        <v>41</v>
      </c>
      <c r="AC160" s="13" t="s">
        <v>42</v>
      </c>
      <c r="AD160" s="7" t="n">
        <v>42527</v>
      </c>
    </row>
    <row r="161" customFormat="false" ht="14.95" hidden="false" customHeight="false" outlineLevel="0" collapsed="false">
      <c r="A161" s="8" t="n">
        <v>30</v>
      </c>
      <c r="B161" s="13" t="s">
        <v>1143</v>
      </c>
      <c r="C161" s="8" t="s">
        <v>1144</v>
      </c>
      <c r="D161" s="10" t="str">
        <f aca="false">HYPERLINK("mailto:administracao@nossaescola.com.br#","administracao@nossaescola.com.br")</f>
        <v>administracao@nossaescola.com.br</v>
      </c>
      <c r="E161" s="11"/>
      <c r="F161" s="8" t="s">
        <v>30</v>
      </c>
      <c r="G161" s="8" t="s">
        <v>31</v>
      </c>
      <c r="H161" s="8" t="s">
        <v>32</v>
      </c>
      <c r="I161" s="31" t="s">
        <v>1145</v>
      </c>
      <c r="J161" s="32" t="s">
        <v>130</v>
      </c>
      <c r="K161" s="13" t="n">
        <v>0</v>
      </c>
      <c r="L161" s="33" t="n">
        <v>0</v>
      </c>
      <c r="M161" s="13" t="n">
        <v>1</v>
      </c>
      <c r="N161" s="15" t="n">
        <v>0</v>
      </c>
      <c r="O161" s="33" t="n">
        <v>0</v>
      </c>
      <c r="P161" s="33" t="n">
        <v>1.85</v>
      </c>
      <c r="Q161" s="16" t="n">
        <v>254.13</v>
      </c>
      <c r="R161" s="17" t="n">
        <v>42755</v>
      </c>
      <c r="S161" s="34" t="n">
        <v>42312</v>
      </c>
      <c r="T161" s="13" t="n">
        <v>10</v>
      </c>
      <c r="U161" s="35" t="s">
        <v>59</v>
      </c>
      <c r="V161" s="27" t="s">
        <v>1146</v>
      </c>
      <c r="W161" s="27" t="n">
        <v>3510</v>
      </c>
      <c r="X161" s="27" t="s">
        <v>1147</v>
      </c>
      <c r="Y161" s="27" t="s">
        <v>1148</v>
      </c>
      <c r="Z161" s="27" t="s">
        <v>1149</v>
      </c>
      <c r="AA161" s="29" t="s">
        <v>1150</v>
      </c>
      <c r="AB161" s="13" t="s">
        <v>41</v>
      </c>
      <c r="AC161" s="13" t="s">
        <v>42</v>
      </c>
      <c r="AD161" s="7" t="n">
        <v>42313</v>
      </c>
    </row>
    <row r="162" customFormat="false" ht="14.95" hidden="false" customHeight="false" outlineLevel="0" collapsed="false">
      <c r="A162" s="8" t="n">
        <v>30</v>
      </c>
      <c r="B162" s="13" t="s">
        <v>1151</v>
      </c>
      <c r="C162" s="8" t="s">
        <v>1144</v>
      </c>
      <c r="D162" s="10" t="str">
        <f aca="false">HYPERLINK("mailto:administracao@nossaescola.com.br#","administracao@nossaescola.com.br")</f>
        <v>administracao@nossaescola.com.br</v>
      </c>
      <c r="E162" s="11"/>
      <c r="F162" s="8" t="s">
        <v>30</v>
      </c>
      <c r="G162" s="8" t="s">
        <v>31</v>
      </c>
      <c r="H162" s="8" t="s">
        <v>32</v>
      </c>
      <c r="I162" s="8" t="n">
        <v>1335657000172</v>
      </c>
      <c r="J162" s="32" t="s">
        <v>130</v>
      </c>
      <c r="K162" s="13" t="n">
        <v>0</v>
      </c>
      <c r="L162" s="33" t="n">
        <v>0</v>
      </c>
      <c r="M162" s="13" t="n">
        <v>1</v>
      </c>
      <c r="N162" s="15" t="n">
        <v>0</v>
      </c>
      <c r="O162" s="33" t="n">
        <v>0</v>
      </c>
      <c r="P162" s="33" t="n">
        <v>1.85</v>
      </c>
      <c r="Q162" s="16" t="n">
        <v>543.93</v>
      </c>
      <c r="R162" s="17" t="n">
        <v>42755</v>
      </c>
      <c r="S162" s="34" t="n">
        <v>42313</v>
      </c>
      <c r="T162" s="13" t="n">
        <v>10</v>
      </c>
      <c r="U162" s="35" t="s">
        <v>59</v>
      </c>
      <c r="V162" s="27" t="s">
        <v>1146</v>
      </c>
      <c r="W162" s="27" t="n">
        <v>3510</v>
      </c>
      <c r="X162" s="27" t="s">
        <v>1147</v>
      </c>
      <c r="Y162" s="27" t="s">
        <v>1148</v>
      </c>
      <c r="Z162" s="27" t="s">
        <v>1149</v>
      </c>
      <c r="AA162" s="29" t="s">
        <v>1150</v>
      </c>
      <c r="AB162" s="13" t="s">
        <v>41</v>
      </c>
      <c r="AC162" s="13" t="s">
        <v>42</v>
      </c>
      <c r="AD162" s="7" t="n">
        <v>42314</v>
      </c>
    </row>
    <row r="163" customFormat="false" ht="14.95" hidden="false" customHeight="false" outlineLevel="0" collapsed="false">
      <c r="A163" s="8" t="n">
        <v>30</v>
      </c>
      <c r="B163" s="13" t="s">
        <v>1152</v>
      </c>
      <c r="C163" s="8" t="s">
        <v>1144</v>
      </c>
      <c r="D163" s="10" t="str">
        <f aca="false">HYPERLINK("mailto:administracao@nossaescola.com.br#","administracao@nossaescola.com.br")</f>
        <v>administracao@nossaescola.com.br</v>
      </c>
      <c r="E163" s="11"/>
      <c r="F163" s="8" t="s">
        <v>30</v>
      </c>
      <c r="G163" s="8" t="s">
        <v>31</v>
      </c>
      <c r="H163" s="8" t="s">
        <v>32</v>
      </c>
      <c r="I163" s="31" t="s">
        <v>1153</v>
      </c>
      <c r="J163" s="32" t="s">
        <v>130</v>
      </c>
      <c r="K163" s="13" t="n">
        <v>0</v>
      </c>
      <c r="L163" s="33" t="n">
        <v>0</v>
      </c>
      <c r="M163" s="13" t="n">
        <v>1</v>
      </c>
      <c r="N163" s="15" t="n">
        <v>0</v>
      </c>
      <c r="O163" s="33" t="n">
        <v>0</v>
      </c>
      <c r="P163" s="33" t="n">
        <v>1.85</v>
      </c>
      <c r="Q163" s="16" t="n">
        <v>93.62</v>
      </c>
      <c r="R163" s="17" t="n">
        <v>42755</v>
      </c>
      <c r="S163" s="34" t="n">
        <v>42314</v>
      </c>
      <c r="T163" s="13" t="n">
        <v>10</v>
      </c>
      <c r="U163" s="35" t="s">
        <v>59</v>
      </c>
      <c r="V163" s="27" t="s">
        <v>1146</v>
      </c>
      <c r="W163" s="27" t="n">
        <v>3510</v>
      </c>
      <c r="X163" s="27" t="s">
        <v>1147</v>
      </c>
      <c r="Y163" s="27" t="s">
        <v>1148</v>
      </c>
      <c r="Z163" s="27" t="s">
        <v>1149</v>
      </c>
      <c r="AA163" s="29" t="s">
        <v>1150</v>
      </c>
      <c r="AB163" s="13" t="s">
        <v>41</v>
      </c>
      <c r="AC163" s="13" t="s">
        <v>42</v>
      </c>
      <c r="AD163" s="7" t="n">
        <v>42342</v>
      </c>
    </row>
    <row r="164" customFormat="false" ht="14.9" hidden="false" customHeight="false" outlineLevel="0" collapsed="false">
      <c r="A164" s="8" t="n">
        <v>1054</v>
      </c>
      <c r="B164" s="25" t="s">
        <v>1154</v>
      </c>
      <c r="C164" s="8" t="s">
        <v>1155</v>
      </c>
      <c r="D164" s="36" t="s">
        <v>1156</v>
      </c>
      <c r="E164" s="11"/>
      <c r="F164" s="8" t="s">
        <v>30</v>
      </c>
      <c r="G164" s="8" t="s">
        <v>31</v>
      </c>
      <c r="H164" s="8" t="s">
        <v>32</v>
      </c>
      <c r="I164" s="58" t="n">
        <v>10261682000140</v>
      </c>
      <c r="J164" s="56" t="s">
        <v>603</v>
      </c>
      <c r="K164" s="13" t="n">
        <v>1500</v>
      </c>
      <c r="L164" s="33" t="n">
        <v>0</v>
      </c>
      <c r="M164" s="13" t="n">
        <v>1</v>
      </c>
      <c r="N164" s="15" t="n">
        <v>0</v>
      </c>
      <c r="O164" s="33" t="n">
        <v>1690</v>
      </c>
      <c r="P164" s="33" t="n">
        <v>0</v>
      </c>
      <c r="Q164" s="16" t="n">
        <v>1690</v>
      </c>
      <c r="R164" s="17" t="n">
        <v>42755</v>
      </c>
      <c r="S164" s="34" t="n">
        <v>42536</v>
      </c>
      <c r="T164" s="13" t="n">
        <v>20</v>
      </c>
      <c r="U164" s="19" t="n">
        <v>42720</v>
      </c>
      <c r="V164" s="20" t="s">
        <v>1157</v>
      </c>
      <c r="W164" s="20" t="s">
        <v>1158</v>
      </c>
      <c r="X164" s="20" t="s">
        <v>1159</v>
      </c>
      <c r="Y164" s="20" t="s">
        <v>38</v>
      </c>
      <c r="Z164" s="20" t="s">
        <v>39</v>
      </c>
      <c r="AA164" s="21" t="s">
        <v>1160</v>
      </c>
      <c r="AB164" s="13" t="s">
        <v>41</v>
      </c>
      <c r="AC164" s="13" t="s">
        <v>42</v>
      </c>
      <c r="AD164" s="7" t="n">
        <v>42536</v>
      </c>
    </row>
    <row r="165" customFormat="false" ht="14.9" hidden="false" customHeight="false" outlineLevel="0" collapsed="false">
      <c r="A165" s="8" t="n">
        <v>1096</v>
      </c>
      <c r="B165" s="25" t="s">
        <v>1161</v>
      </c>
      <c r="C165" s="8" t="s">
        <v>1162</v>
      </c>
      <c r="D165" s="61" t="s">
        <v>1163</v>
      </c>
      <c r="E165" s="11"/>
      <c r="F165" s="8" t="s">
        <v>30</v>
      </c>
      <c r="G165" s="8" t="s">
        <v>31</v>
      </c>
      <c r="H165" s="8" t="s">
        <v>32</v>
      </c>
      <c r="I165" s="24" t="n">
        <v>2619861000188</v>
      </c>
      <c r="J165" s="25" t="s">
        <v>199</v>
      </c>
      <c r="K165" s="13" t="n">
        <v>100</v>
      </c>
      <c r="L165" s="14" t="n">
        <v>0</v>
      </c>
      <c r="M165" s="13" t="n">
        <v>1</v>
      </c>
      <c r="N165" s="15" t="n">
        <v>0</v>
      </c>
      <c r="O165" s="14" t="n">
        <v>195</v>
      </c>
      <c r="P165" s="14" t="n">
        <v>0</v>
      </c>
      <c r="Q165" s="16" t="n">
        <v>195</v>
      </c>
      <c r="R165" s="17" t="n">
        <v>42755</v>
      </c>
      <c r="S165" s="18" t="n">
        <v>42536</v>
      </c>
      <c r="T165" s="13" t="n">
        <v>20</v>
      </c>
      <c r="U165" s="19" t="n">
        <v>42720</v>
      </c>
      <c r="V165" s="104" t="s">
        <v>1164</v>
      </c>
      <c r="W165" s="20" t="s">
        <v>1165</v>
      </c>
      <c r="X165" s="20" t="s">
        <v>1166</v>
      </c>
      <c r="Y165" s="20" t="s">
        <v>92</v>
      </c>
      <c r="Z165" s="20" t="s">
        <v>39</v>
      </c>
      <c r="AA165" s="21" t="s">
        <v>1167</v>
      </c>
      <c r="AB165" s="13" t="s">
        <v>41</v>
      </c>
      <c r="AC165" s="13" t="s">
        <v>42</v>
      </c>
      <c r="AD165" s="7" t="n">
        <v>42536</v>
      </c>
    </row>
    <row r="166" customFormat="false" ht="14.95" hidden="false" customHeight="false" outlineLevel="0" collapsed="false">
      <c r="A166" s="8" t="n">
        <v>101</v>
      </c>
      <c r="B166" s="13" t="s">
        <v>1168</v>
      </c>
      <c r="C166" s="8" t="s">
        <v>1169</v>
      </c>
      <c r="D166" s="10" t="str">
        <f aca="false">HYPERLINK("mailto:cnesecretaria_thaty@yahoo.com.br#","cnesecretaria_thaty@yahoo.com.br")</f>
        <v>cnesecretaria_thaty@yahoo.com.br</v>
      </c>
      <c r="E166" s="105" t="str">
        <f aca="false">HYPERLINK("mailto:elainemelopb@yahoo.com.br#","elainemelopb@yahoo.com.br")</f>
        <v>elainemelopb@yahoo.com.br</v>
      </c>
      <c r="F166" s="8" t="s">
        <v>30</v>
      </c>
      <c r="G166" s="8" t="s">
        <v>31</v>
      </c>
      <c r="H166" s="8" t="s">
        <v>32</v>
      </c>
      <c r="I166" s="12" t="s">
        <v>1170</v>
      </c>
      <c r="J166" s="9" t="s">
        <v>411</v>
      </c>
      <c r="K166" s="13" t="n">
        <v>0</v>
      </c>
      <c r="L166" s="14" t="n">
        <v>0</v>
      </c>
      <c r="M166" s="13" t="n">
        <v>1</v>
      </c>
      <c r="N166" s="15" t="n">
        <v>0</v>
      </c>
      <c r="O166" s="14" t="n">
        <v>0</v>
      </c>
      <c r="P166" s="14" t="n">
        <v>1.06</v>
      </c>
      <c r="Q166" s="16" t="n">
        <v>505.62</v>
      </c>
      <c r="R166" s="17" t="n">
        <v>42755</v>
      </c>
      <c r="S166" s="18" t="n">
        <v>42122</v>
      </c>
      <c r="T166" s="13" t="n">
        <v>10</v>
      </c>
      <c r="U166" s="35" t="s">
        <v>59</v>
      </c>
      <c r="V166" s="27" t="s">
        <v>1171</v>
      </c>
      <c r="W166" s="27" t="n">
        <v>644</v>
      </c>
      <c r="X166" s="27" t="s">
        <v>1172</v>
      </c>
      <c r="Y166" s="27" t="s">
        <v>38</v>
      </c>
      <c r="Z166" s="27" t="s">
        <v>39</v>
      </c>
      <c r="AA166" s="29" t="s">
        <v>1173</v>
      </c>
      <c r="AB166" s="13" t="s">
        <v>41</v>
      </c>
      <c r="AC166" s="13" t="s">
        <v>42</v>
      </c>
      <c r="AD166" s="7" t="n">
        <v>42142</v>
      </c>
    </row>
    <row r="167" customFormat="false" ht="14.9" hidden="false" customHeight="false" outlineLevel="0" collapsed="false">
      <c r="A167" s="8" t="n">
        <v>990</v>
      </c>
      <c r="B167" s="13" t="s">
        <v>1174</v>
      </c>
      <c r="C167" s="8" t="s">
        <v>1175</v>
      </c>
      <c r="D167" s="10" t="str">
        <f aca="false">HYPERLINK("mailto:alice@colegionovorumo.com.br#","alice@colegionovorumo.com.br")</f>
        <v>alice@colegionovorumo.com.br</v>
      </c>
      <c r="E167" s="44" t="str">
        <f aca="false">HYPERLINK("mailto:mauricio@colegionovorumo.com.br#","mauricio@colegionovorumo.com.br")</f>
        <v>mauricio@colegionovorumo.com.br</v>
      </c>
      <c r="F167" s="8" t="s">
        <v>30</v>
      </c>
      <c r="G167" s="8" t="s">
        <v>31</v>
      </c>
      <c r="H167" s="8" t="s">
        <v>32</v>
      </c>
      <c r="I167" s="31" t="s">
        <v>1176</v>
      </c>
      <c r="J167" s="32" t="s">
        <v>88</v>
      </c>
      <c r="K167" s="13" t="n">
        <v>300</v>
      </c>
      <c r="L167" s="33" t="n">
        <v>0</v>
      </c>
      <c r="M167" s="13" t="n">
        <v>1</v>
      </c>
      <c r="N167" s="15" t="n">
        <v>0</v>
      </c>
      <c r="O167" s="33" t="n">
        <v>375</v>
      </c>
      <c r="P167" s="33" t="n">
        <v>0</v>
      </c>
      <c r="Q167" s="16" t="n">
        <v>375</v>
      </c>
      <c r="R167" s="17" t="n">
        <v>42755</v>
      </c>
      <c r="S167" s="34" t="n">
        <v>42531</v>
      </c>
      <c r="T167" s="13" t="n">
        <v>20</v>
      </c>
      <c r="U167" s="35" t="s">
        <v>59</v>
      </c>
      <c r="V167" s="27" t="s">
        <v>1177</v>
      </c>
      <c r="W167" s="27" t="n">
        <v>74</v>
      </c>
      <c r="X167" s="27" t="s">
        <v>1178</v>
      </c>
      <c r="Y167" s="27" t="s">
        <v>92</v>
      </c>
      <c r="Z167" s="27" t="s">
        <v>39</v>
      </c>
      <c r="AA167" s="29" t="s">
        <v>1179</v>
      </c>
      <c r="AB167" s="13" t="s">
        <v>41</v>
      </c>
      <c r="AC167" s="13" t="s">
        <v>228</v>
      </c>
      <c r="AD167" s="7" t="n">
        <v>42534</v>
      </c>
    </row>
    <row r="168" customFormat="false" ht="14.9" hidden="false" customHeight="false" outlineLevel="0" collapsed="false">
      <c r="A168" s="8" t="n">
        <v>1028</v>
      </c>
      <c r="B168" s="25" t="s">
        <v>1180</v>
      </c>
      <c r="C168" s="8" t="s">
        <v>1181</v>
      </c>
      <c r="D168" s="36" t="s">
        <v>1182</v>
      </c>
      <c r="E168" s="11"/>
      <c r="F168" s="8" t="s">
        <v>30</v>
      </c>
      <c r="G168" s="8" t="s">
        <v>31</v>
      </c>
      <c r="H168" s="8" t="s">
        <v>32</v>
      </c>
      <c r="I168" s="24" t="n">
        <v>2404336000145</v>
      </c>
      <c r="J168" s="25" t="s">
        <v>78</v>
      </c>
      <c r="K168" s="13" t="n">
        <v>250</v>
      </c>
      <c r="L168" s="14" t="n">
        <v>0</v>
      </c>
      <c r="M168" s="13" t="n">
        <v>1</v>
      </c>
      <c r="N168" s="15" t="n">
        <v>0</v>
      </c>
      <c r="O168" s="14" t="n">
        <v>395</v>
      </c>
      <c r="P168" s="14" t="n">
        <v>0</v>
      </c>
      <c r="Q168" s="16" t="n">
        <v>395</v>
      </c>
      <c r="R168" s="17" t="n">
        <v>42755</v>
      </c>
      <c r="S168" s="18" t="n">
        <v>42536</v>
      </c>
      <c r="T168" s="13" t="n">
        <v>20</v>
      </c>
      <c r="U168" s="19" t="n">
        <v>42720</v>
      </c>
      <c r="V168" s="104" t="s">
        <v>1183</v>
      </c>
      <c r="W168" s="20" t="s">
        <v>1184</v>
      </c>
      <c r="X168" s="20" t="s">
        <v>1185</v>
      </c>
      <c r="Y168" s="20" t="s">
        <v>1186</v>
      </c>
      <c r="Z168" s="20" t="s">
        <v>39</v>
      </c>
      <c r="AA168" s="21" t="s">
        <v>1187</v>
      </c>
      <c r="AB168" s="13" t="s">
        <v>41</v>
      </c>
      <c r="AC168" s="13" t="s">
        <v>42</v>
      </c>
      <c r="AD168" s="7" t="n">
        <v>42536</v>
      </c>
    </row>
    <row r="169" customFormat="false" ht="14.9" hidden="false" customHeight="false" outlineLevel="0" collapsed="false">
      <c r="A169" s="8" t="n">
        <v>924</v>
      </c>
      <c r="B169" s="9" t="s">
        <v>1188</v>
      </c>
      <c r="C169" s="8" t="s">
        <v>1189</v>
      </c>
      <c r="D169" s="10" t="str">
        <f aca="false">HYPERLINK("mailto:keilla.santiago@objetivopenha.com.br#","keilla.santiago@objetivopenha.com.br")</f>
        <v>keilla.santiago@objetivopenha.com.br</v>
      </c>
      <c r="E169" s="11"/>
      <c r="F169" s="8" t="s">
        <v>30</v>
      </c>
      <c r="G169" s="8" t="s">
        <v>31</v>
      </c>
      <c r="H169" s="8" t="s">
        <v>32</v>
      </c>
      <c r="I169" s="12" t="s">
        <v>1190</v>
      </c>
      <c r="J169" s="9" t="s">
        <v>34</v>
      </c>
      <c r="K169" s="13" t="n">
        <v>500</v>
      </c>
      <c r="L169" s="14" t="n">
        <v>0</v>
      </c>
      <c r="M169" s="13" t="n">
        <v>1</v>
      </c>
      <c r="N169" s="15" t="n">
        <v>0</v>
      </c>
      <c r="O169" s="14" t="n">
        <v>680</v>
      </c>
      <c r="P169" s="14" t="n">
        <v>0</v>
      </c>
      <c r="Q169" s="16" t="n">
        <v>680</v>
      </c>
      <c r="R169" s="17" t="n">
        <v>42755</v>
      </c>
      <c r="S169" s="18" t="n">
        <v>42510</v>
      </c>
      <c r="T169" s="13" t="n">
        <v>20</v>
      </c>
      <c r="U169" s="19" t="n">
        <v>42720</v>
      </c>
      <c r="V169" s="104" t="s">
        <v>1191</v>
      </c>
      <c r="W169" s="20" t="s">
        <v>1192</v>
      </c>
      <c r="X169" s="20" t="s">
        <v>1193</v>
      </c>
      <c r="Y169" s="20" t="s">
        <v>38</v>
      </c>
      <c r="Z169" s="20" t="s">
        <v>39</v>
      </c>
      <c r="AA169" s="21" t="s">
        <v>1194</v>
      </c>
      <c r="AB169" s="13" t="s">
        <v>41</v>
      </c>
      <c r="AC169" s="13" t="s">
        <v>42</v>
      </c>
      <c r="AD169" s="7" t="n">
        <v>42509</v>
      </c>
    </row>
    <row r="170" customFormat="false" ht="14.9" hidden="false" customHeight="false" outlineLevel="0" collapsed="false">
      <c r="A170" s="8" t="n">
        <v>1233</v>
      </c>
      <c r="B170" s="25" t="s">
        <v>1195</v>
      </c>
      <c r="C170" s="8" t="s">
        <v>1196</v>
      </c>
      <c r="D170" s="36" t="s">
        <v>1197</v>
      </c>
      <c r="E170" s="11"/>
      <c r="F170" s="8" t="s">
        <v>30</v>
      </c>
      <c r="G170" s="8" t="s">
        <v>31</v>
      </c>
      <c r="H170" s="8" t="s">
        <v>32</v>
      </c>
      <c r="I170" s="24" t="n">
        <v>55294714000141</v>
      </c>
      <c r="J170" s="25" t="s">
        <v>199</v>
      </c>
      <c r="K170" s="13" t="n">
        <v>100</v>
      </c>
      <c r="L170" s="14" t="n">
        <v>0</v>
      </c>
      <c r="M170" s="13" t="n">
        <v>1</v>
      </c>
      <c r="N170" s="15" t="n">
        <v>0</v>
      </c>
      <c r="O170" s="14" t="n">
        <v>195</v>
      </c>
      <c r="P170" s="14" t="n">
        <v>0</v>
      </c>
      <c r="Q170" s="16" t="n">
        <v>195</v>
      </c>
      <c r="R170" s="17" t="n">
        <v>42755</v>
      </c>
      <c r="S170" s="18" t="n">
        <v>42536</v>
      </c>
      <c r="T170" s="13" t="n">
        <v>20</v>
      </c>
      <c r="U170" s="19" t="n">
        <v>42720</v>
      </c>
      <c r="V170" s="20" t="s">
        <v>1198</v>
      </c>
      <c r="W170" s="20" t="s">
        <v>1199</v>
      </c>
      <c r="X170" s="20" t="s">
        <v>1200</v>
      </c>
      <c r="Y170" s="20" t="s">
        <v>38</v>
      </c>
      <c r="Z170" s="20" t="s">
        <v>39</v>
      </c>
      <c r="AA170" s="21" t="s">
        <v>1201</v>
      </c>
      <c r="AB170" s="13" t="s">
        <v>41</v>
      </c>
      <c r="AC170" s="13" t="s">
        <v>42</v>
      </c>
      <c r="AD170" s="7" t="n">
        <v>42551</v>
      </c>
    </row>
    <row r="171" customFormat="false" ht="14.9" hidden="false" customHeight="false" outlineLevel="0" collapsed="false">
      <c r="A171" s="8" t="n">
        <v>498</v>
      </c>
      <c r="B171" s="9" t="s">
        <v>1202</v>
      </c>
      <c r="C171" s="8" t="s">
        <v>1203</v>
      </c>
      <c r="D171" s="106" t="s">
        <v>1204</v>
      </c>
      <c r="E171" s="11"/>
      <c r="F171" s="8" t="s">
        <v>30</v>
      </c>
      <c r="G171" s="8" t="s">
        <v>31</v>
      </c>
      <c r="H171" s="8" t="s">
        <v>32</v>
      </c>
      <c r="I171" s="12" t="s">
        <v>1205</v>
      </c>
      <c r="J171" s="9" t="s">
        <v>105</v>
      </c>
      <c r="K171" s="13" t="n">
        <v>750</v>
      </c>
      <c r="L171" s="14" t="n">
        <v>0</v>
      </c>
      <c r="M171" s="13" t="n">
        <v>1</v>
      </c>
      <c r="N171" s="15" t="n">
        <v>0</v>
      </c>
      <c r="O171" s="14" t="n">
        <v>1475</v>
      </c>
      <c r="P171" s="14" t="n">
        <v>0</v>
      </c>
      <c r="Q171" s="16" t="n">
        <v>1475</v>
      </c>
      <c r="R171" s="17" t="n">
        <v>42755</v>
      </c>
      <c r="S171" s="18" t="n">
        <v>42394</v>
      </c>
      <c r="T171" s="13" t="n">
        <v>25</v>
      </c>
      <c r="U171" s="35" t="s">
        <v>59</v>
      </c>
      <c r="V171" s="27" t="s">
        <v>1206</v>
      </c>
      <c r="W171" s="27" t="n">
        <v>1635</v>
      </c>
      <c r="X171" s="27" t="s">
        <v>681</v>
      </c>
      <c r="Y171" s="27" t="s">
        <v>365</v>
      </c>
      <c r="Z171" s="27" t="s">
        <v>366</v>
      </c>
      <c r="AA171" s="29" t="s">
        <v>1207</v>
      </c>
      <c r="AB171" s="13" t="s">
        <v>41</v>
      </c>
      <c r="AC171" s="13" t="s">
        <v>42</v>
      </c>
      <c r="AD171" s="7" t="n">
        <v>42398</v>
      </c>
    </row>
    <row r="172" customFormat="false" ht="14.95" hidden="false" customHeight="false" outlineLevel="0" collapsed="false">
      <c r="A172" s="8" t="n">
        <v>424</v>
      </c>
      <c r="B172" s="39" t="s">
        <v>1208</v>
      </c>
      <c r="C172" s="8" t="s">
        <v>1209</v>
      </c>
      <c r="D172" s="43" t="str">
        <f aca="false">HYPERLINK("mailto:sueli.aveiro@coruscsc.com.br#","sueli.aveiro@coruscsc.com.br")</f>
        <v>sueli.aveiro@coruscsc.com.br</v>
      </c>
      <c r="E172" s="11"/>
      <c r="F172" s="8"/>
      <c r="G172" s="8"/>
      <c r="H172" s="8"/>
      <c r="I172" s="31" t="s">
        <v>1210</v>
      </c>
      <c r="J172" s="32" t="s">
        <v>1211</v>
      </c>
      <c r="K172" s="13" t="n">
        <v>0</v>
      </c>
      <c r="L172" s="33" t="n">
        <v>0</v>
      </c>
      <c r="M172" s="13" t="n">
        <v>1</v>
      </c>
      <c r="N172" s="15" t="n">
        <v>0</v>
      </c>
      <c r="O172" s="33" t="n">
        <v>0</v>
      </c>
      <c r="P172" s="33" t="n">
        <v>1.7</v>
      </c>
      <c r="Q172" s="16" t="n">
        <v>0</v>
      </c>
      <c r="R172" s="17" t="n">
        <v>42755</v>
      </c>
      <c r="S172" s="34" t="n">
        <v>42356</v>
      </c>
      <c r="T172" s="32" t="s">
        <v>1212</v>
      </c>
      <c r="U172" s="35" t="s">
        <v>59</v>
      </c>
      <c r="V172" s="27" t="s">
        <v>1213</v>
      </c>
      <c r="W172" s="27" t="n">
        <v>275</v>
      </c>
      <c r="X172" s="27" t="s">
        <v>1214</v>
      </c>
      <c r="Y172" s="27" t="s">
        <v>38</v>
      </c>
      <c r="Z172" s="27" t="s">
        <v>39</v>
      </c>
      <c r="AA172" s="29" t="s">
        <v>1215</v>
      </c>
      <c r="AB172" s="13" t="s">
        <v>41</v>
      </c>
      <c r="AC172" s="13" t="s">
        <v>42</v>
      </c>
      <c r="AD172" s="7" t="n">
        <v>42356</v>
      </c>
    </row>
    <row r="173" customFormat="false" ht="14.95" hidden="false" customHeight="false" outlineLevel="0" collapsed="false">
      <c r="A173" s="8" t="n">
        <v>1261</v>
      </c>
      <c r="B173" s="78" t="s">
        <v>1216</v>
      </c>
      <c r="C173" s="8" t="s">
        <v>1217</v>
      </c>
      <c r="D173" s="36" t="s">
        <v>1218</v>
      </c>
      <c r="E173" s="11"/>
      <c r="F173" s="8" t="s">
        <v>30</v>
      </c>
      <c r="G173" s="8" t="s">
        <v>31</v>
      </c>
      <c r="H173" s="8" t="s">
        <v>32</v>
      </c>
      <c r="I173" s="24" t="s">
        <v>1219</v>
      </c>
      <c r="J173" s="25" t="s">
        <v>47</v>
      </c>
      <c r="K173" s="13" t="n">
        <v>200</v>
      </c>
      <c r="L173" s="14" t="n">
        <v>400</v>
      </c>
      <c r="M173" s="25" t="n">
        <v>1</v>
      </c>
      <c r="N173" s="14" t="n">
        <v>0</v>
      </c>
      <c r="O173" s="14" t="n">
        <v>240</v>
      </c>
      <c r="P173" s="14" t="n">
        <v>0</v>
      </c>
      <c r="Q173" s="16" t="n">
        <v>0</v>
      </c>
      <c r="R173" s="17" t="n">
        <v>42755</v>
      </c>
      <c r="S173" s="18" t="n">
        <v>42636</v>
      </c>
      <c r="T173" s="13" t="n">
        <v>20</v>
      </c>
      <c r="U173" s="26" t="n">
        <v>42752</v>
      </c>
      <c r="V173" s="28" t="s">
        <v>1220</v>
      </c>
      <c r="W173" s="28" t="s">
        <v>1221</v>
      </c>
      <c r="X173" s="28" t="s">
        <v>1222</v>
      </c>
      <c r="Y173" s="28" t="s">
        <v>1223</v>
      </c>
      <c r="Z173" s="28" t="s">
        <v>1224</v>
      </c>
      <c r="AA173" s="29" t="s">
        <v>1225</v>
      </c>
      <c r="AB173" s="13" t="s">
        <v>41</v>
      </c>
      <c r="AC173" s="13" t="s">
        <v>281</v>
      </c>
      <c r="AD173" s="30"/>
    </row>
    <row r="174" customFormat="false" ht="14.95" hidden="false" customHeight="false" outlineLevel="0" collapsed="false">
      <c r="A174" s="8" t="n">
        <v>1250</v>
      </c>
      <c r="B174" s="56" t="s">
        <v>1226</v>
      </c>
      <c r="C174" s="8" t="s">
        <v>1227</v>
      </c>
      <c r="D174" s="36" t="s">
        <v>1228</v>
      </c>
      <c r="E174" s="11"/>
      <c r="F174" s="8" t="s">
        <v>30</v>
      </c>
      <c r="G174" s="8" t="s">
        <v>31</v>
      </c>
      <c r="H174" s="8" t="s">
        <v>32</v>
      </c>
      <c r="I174" s="24" t="s">
        <v>1229</v>
      </c>
      <c r="J174" s="25" t="s">
        <v>313</v>
      </c>
      <c r="K174" s="13" t="n">
        <v>350</v>
      </c>
      <c r="L174" s="14" t="n">
        <v>900</v>
      </c>
      <c r="M174" s="25" t="n">
        <v>1</v>
      </c>
      <c r="N174" s="14" t="n">
        <v>0</v>
      </c>
      <c r="O174" s="14" t="n">
        <v>595</v>
      </c>
      <c r="P174" s="14" t="n">
        <v>0</v>
      </c>
      <c r="Q174" s="16" t="n">
        <v>0</v>
      </c>
      <c r="R174" s="17" t="n">
        <v>42755</v>
      </c>
      <c r="S174" s="18" t="n">
        <v>42628</v>
      </c>
      <c r="T174" s="13" t="n">
        <v>20</v>
      </c>
      <c r="U174" s="26" t="n">
        <v>42752</v>
      </c>
      <c r="V174" s="28" t="s">
        <v>1230</v>
      </c>
      <c r="W174" s="28" t="s">
        <v>1231</v>
      </c>
      <c r="X174" s="28" t="s">
        <v>1232</v>
      </c>
      <c r="Y174" s="28" t="s">
        <v>38</v>
      </c>
      <c r="Z174" s="28" t="s">
        <v>39</v>
      </c>
      <c r="AA174" s="29" t="s">
        <v>1233</v>
      </c>
      <c r="AB174" s="13" t="s">
        <v>41</v>
      </c>
      <c r="AC174" s="13" t="s">
        <v>74</v>
      </c>
      <c r="AD174" s="7" t="n">
        <v>42628</v>
      </c>
    </row>
    <row r="175" customFormat="false" ht="14.95" hidden="false" customHeight="false" outlineLevel="0" collapsed="false">
      <c r="A175" s="46"/>
      <c r="B175" s="50" t="s">
        <v>1234</v>
      </c>
      <c r="C175" s="8"/>
      <c r="D175" s="107" t="s">
        <v>1235</v>
      </c>
      <c r="E175" s="11"/>
      <c r="F175" s="8" t="s">
        <v>30</v>
      </c>
      <c r="G175" s="8" t="s">
        <v>31</v>
      </c>
      <c r="H175" s="8" t="s">
        <v>32</v>
      </c>
      <c r="I175" s="24" t="s">
        <v>1236</v>
      </c>
      <c r="J175" s="25" t="s">
        <v>171</v>
      </c>
      <c r="K175" s="13" t="n">
        <v>1000</v>
      </c>
      <c r="L175" s="15" t="n">
        <v>900</v>
      </c>
      <c r="M175" s="13" t="n">
        <v>1</v>
      </c>
      <c r="N175" s="14" t="n">
        <v>0</v>
      </c>
      <c r="O175" s="108" t="n">
        <v>1600</v>
      </c>
      <c r="P175" s="14" t="n">
        <v>0</v>
      </c>
      <c r="Q175" s="48" t="n">
        <v>0</v>
      </c>
      <c r="R175" s="17" t="n">
        <v>42755</v>
      </c>
      <c r="S175" s="17" t="n">
        <v>42706</v>
      </c>
      <c r="T175" s="13" t="n">
        <v>20</v>
      </c>
      <c r="U175" s="13" t="s">
        <v>200</v>
      </c>
      <c r="V175" s="49" t="s">
        <v>1237</v>
      </c>
      <c r="W175" s="27" t="n">
        <v>1271</v>
      </c>
      <c r="X175" s="49" t="s">
        <v>226</v>
      </c>
      <c r="Y175" s="28" t="s">
        <v>38</v>
      </c>
      <c r="Z175" s="28" t="s">
        <v>39</v>
      </c>
      <c r="AA175" s="49" t="s">
        <v>1238</v>
      </c>
      <c r="AB175" s="27" t="s">
        <v>41</v>
      </c>
      <c r="AC175" s="13" t="s">
        <v>228</v>
      </c>
      <c r="AD175" s="30"/>
    </row>
    <row r="176" customFormat="false" ht="14.95" hidden="false" customHeight="false" outlineLevel="0" collapsed="false">
      <c r="A176" s="46"/>
      <c r="B176" s="82" t="s">
        <v>1239</v>
      </c>
      <c r="C176" s="8"/>
      <c r="D176" s="109" t="s">
        <v>1240</v>
      </c>
      <c r="E176" s="11"/>
      <c r="F176" s="8" t="s">
        <v>30</v>
      </c>
      <c r="G176" s="8" t="s">
        <v>31</v>
      </c>
      <c r="H176" s="8" t="s">
        <v>32</v>
      </c>
      <c r="I176" s="24" t="s">
        <v>1241</v>
      </c>
      <c r="J176" s="9" t="s">
        <v>130</v>
      </c>
      <c r="K176" s="13" t="n">
        <v>0</v>
      </c>
      <c r="L176" s="33" t="n">
        <v>900</v>
      </c>
      <c r="M176" s="13" t="n">
        <v>3</v>
      </c>
      <c r="N176" s="14" t="n">
        <v>0</v>
      </c>
      <c r="O176" s="14" t="n">
        <v>90</v>
      </c>
      <c r="P176" s="14" t="n">
        <v>0.75</v>
      </c>
      <c r="Q176" s="16" t="n">
        <v>0</v>
      </c>
      <c r="R176" s="17" t="n">
        <v>42755</v>
      </c>
      <c r="S176" s="17" t="n">
        <v>42698</v>
      </c>
      <c r="T176" s="13" t="n">
        <v>20</v>
      </c>
      <c r="U176" s="13" t="s">
        <v>200</v>
      </c>
      <c r="V176" s="49" t="s">
        <v>1242</v>
      </c>
      <c r="W176" s="27"/>
      <c r="X176" s="49" t="s">
        <v>226</v>
      </c>
      <c r="Y176" s="28" t="s">
        <v>38</v>
      </c>
      <c r="Z176" s="28" t="s">
        <v>39</v>
      </c>
      <c r="AA176" s="49" t="s">
        <v>1243</v>
      </c>
      <c r="AB176" s="27" t="s">
        <v>41</v>
      </c>
      <c r="AC176" s="27" t="s">
        <v>74</v>
      </c>
      <c r="AD176" s="84"/>
    </row>
    <row r="177" customFormat="false" ht="14.95" hidden="false" customHeight="false" outlineLevel="0" collapsed="false">
      <c r="A177" s="8" t="n">
        <v>326</v>
      </c>
      <c r="B177" s="13" t="s">
        <v>1244</v>
      </c>
      <c r="C177" s="8" t="s">
        <v>1245</v>
      </c>
      <c r="D177" s="10" t="str">
        <f aca="false">HYPERLINK("mailto:tatiane.joao23@passionista.com.br#","tatiane.joao23@passionista.com.br")</f>
        <v>tatiane.joao23@passionista.com.br</v>
      </c>
      <c r="E177" s="11"/>
      <c r="F177" s="8" t="s">
        <v>30</v>
      </c>
      <c r="G177" s="8" t="s">
        <v>31</v>
      </c>
      <c r="H177" s="8" t="s">
        <v>32</v>
      </c>
      <c r="I177" s="12" t="s">
        <v>1246</v>
      </c>
      <c r="J177" s="9" t="s">
        <v>130</v>
      </c>
      <c r="K177" s="13" t="n">
        <v>0</v>
      </c>
      <c r="L177" s="14" t="n">
        <v>0</v>
      </c>
      <c r="M177" s="13" t="n">
        <v>1</v>
      </c>
      <c r="N177" s="15" t="n">
        <v>0</v>
      </c>
      <c r="O177" s="14" t="n">
        <v>0</v>
      </c>
      <c r="P177" s="14" t="n">
        <v>1.38</v>
      </c>
      <c r="Q177" s="16" t="n">
        <v>789.36</v>
      </c>
      <c r="R177" s="17" t="n">
        <v>42755</v>
      </c>
      <c r="S177" s="18" t="n">
        <v>42304</v>
      </c>
      <c r="T177" s="13" t="n">
        <v>10</v>
      </c>
      <c r="U177" s="35" t="s">
        <v>59</v>
      </c>
      <c r="V177" s="27" t="s">
        <v>1247</v>
      </c>
      <c r="W177" s="27" t="n">
        <v>189</v>
      </c>
      <c r="X177" s="27" t="s">
        <v>1248</v>
      </c>
      <c r="Y177" s="27" t="s">
        <v>1249</v>
      </c>
      <c r="Z177" s="27" t="s">
        <v>1250</v>
      </c>
      <c r="AA177" s="29" t="s">
        <v>1251</v>
      </c>
      <c r="AB177" s="13" t="s">
        <v>41</v>
      </c>
      <c r="AC177" s="13" t="s">
        <v>42</v>
      </c>
      <c r="AD177" s="7" t="n">
        <v>42303</v>
      </c>
    </row>
    <row r="178" customFormat="false" ht="14.9" hidden="false" customHeight="false" outlineLevel="0" collapsed="false">
      <c r="A178" s="8" t="n">
        <v>835</v>
      </c>
      <c r="B178" s="9" t="s">
        <v>1252</v>
      </c>
      <c r="C178" s="8" t="s">
        <v>1253</v>
      </c>
      <c r="D178" s="10" t="str">
        <f aca="false">HYPERLINK("mailto:diretoria.nsmenina@passionista.com.br#","diretoria.nsmenina@passionista.com.br")</f>
        <v>diretoria.nsmenina@passionista.com.br</v>
      </c>
      <c r="E178" s="11"/>
      <c r="F178" s="8" t="s">
        <v>30</v>
      </c>
      <c r="G178" s="8" t="s">
        <v>31</v>
      </c>
      <c r="H178" s="8" t="s">
        <v>32</v>
      </c>
      <c r="I178" s="12" t="s">
        <v>1254</v>
      </c>
      <c r="J178" s="9" t="s">
        <v>1255</v>
      </c>
      <c r="K178" s="13" t="n">
        <v>600</v>
      </c>
      <c r="L178" s="14" t="n">
        <v>0</v>
      </c>
      <c r="M178" s="13" t="n">
        <v>1</v>
      </c>
      <c r="N178" s="15" t="n">
        <v>0</v>
      </c>
      <c r="O178" s="14" t="n">
        <v>750</v>
      </c>
      <c r="P178" s="14" t="n">
        <v>0</v>
      </c>
      <c r="Q178" s="16" t="n">
        <v>750</v>
      </c>
      <c r="R178" s="17" t="n">
        <v>42755</v>
      </c>
      <c r="S178" s="18" t="n">
        <v>42490</v>
      </c>
      <c r="T178" s="13" t="n">
        <v>20</v>
      </c>
      <c r="U178" s="35" t="s">
        <v>59</v>
      </c>
      <c r="V178" s="27" t="s">
        <v>1256</v>
      </c>
      <c r="W178" s="27" t="n">
        <v>881</v>
      </c>
      <c r="X178" s="27" t="s">
        <v>1257</v>
      </c>
      <c r="Y178" s="27" t="s">
        <v>365</v>
      </c>
      <c r="Z178" s="27" t="s">
        <v>366</v>
      </c>
      <c r="AA178" s="29" t="s">
        <v>1258</v>
      </c>
      <c r="AB178" s="13" t="s">
        <v>41</v>
      </c>
      <c r="AC178" s="13" t="s">
        <v>42</v>
      </c>
      <c r="AD178" s="7" t="n">
        <v>42502</v>
      </c>
    </row>
    <row r="179" customFormat="false" ht="14.9" hidden="false" customHeight="false" outlineLevel="0" collapsed="false">
      <c r="A179" s="8" t="n">
        <v>1152</v>
      </c>
      <c r="B179" s="25" t="s">
        <v>1259</v>
      </c>
      <c r="C179" s="8" t="s">
        <v>1260</v>
      </c>
      <c r="D179" s="62" t="s">
        <v>1261</v>
      </c>
      <c r="E179" s="11"/>
      <c r="F179" s="8" t="s">
        <v>30</v>
      </c>
      <c r="G179" s="8" t="s">
        <v>31</v>
      </c>
      <c r="H179" s="8" t="s">
        <v>32</v>
      </c>
      <c r="I179" s="24" t="n">
        <v>50712363000128</v>
      </c>
      <c r="J179" s="25" t="s">
        <v>78</v>
      </c>
      <c r="K179" s="13" t="n">
        <v>250</v>
      </c>
      <c r="L179" s="14" t="n">
        <v>0</v>
      </c>
      <c r="M179" s="13" t="n">
        <v>1</v>
      </c>
      <c r="N179" s="15" t="n">
        <v>0</v>
      </c>
      <c r="O179" s="14" t="n">
        <v>395</v>
      </c>
      <c r="P179" s="14" t="n">
        <v>0</v>
      </c>
      <c r="Q179" s="16" t="n">
        <v>395</v>
      </c>
      <c r="R179" s="17" t="n">
        <v>42755</v>
      </c>
      <c r="S179" s="18" t="n">
        <v>42536</v>
      </c>
      <c r="T179" s="13" t="n">
        <v>20</v>
      </c>
      <c r="U179" s="19" t="n">
        <v>42720</v>
      </c>
      <c r="V179" s="20" t="s">
        <v>1262</v>
      </c>
      <c r="W179" s="20" t="s">
        <v>1263</v>
      </c>
      <c r="X179" s="20" t="s">
        <v>1264</v>
      </c>
      <c r="Y179" s="20" t="s">
        <v>38</v>
      </c>
      <c r="Z179" s="20" t="s">
        <v>39</v>
      </c>
      <c r="AA179" s="21" t="s">
        <v>1265</v>
      </c>
      <c r="AB179" s="13" t="s">
        <v>41</v>
      </c>
      <c r="AC179" s="13" t="s">
        <v>42</v>
      </c>
      <c r="AD179" s="7" t="n">
        <v>42536</v>
      </c>
    </row>
    <row r="180" customFormat="false" ht="14.9" hidden="false" customHeight="false" outlineLevel="0" collapsed="false">
      <c r="A180" s="8" t="n">
        <v>1232</v>
      </c>
      <c r="B180" s="25" t="s">
        <v>1266</v>
      </c>
      <c r="C180" s="8" t="s">
        <v>1267</v>
      </c>
      <c r="D180" s="36" t="s">
        <v>1268</v>
      </c>
      <c r="E180" s="11"/>
      <c r="F180" s="8" t="s">
        <v>30</v>
      </c>
      <c r="G180" s="8" t="s">
        <v>31</v>
      </c>
      <c r="H180" s="8" t="s">
        <v>32</v>
      </c>
      <c r="I180" s="24" t="s">
        <v>1269</v>
      </c>
      <c r="J180" s="25" t="s">
        <v>970</v>
      </c>
      <c r="K180" s="13" t="n">
        <v>250</v>
      </c>
      <c r="L180" s="14" t="n">
        <v>0</v>
      </c>
      <c r="M180" s="13" t="n">
        <v>1</v>
      </c>
      <c r="N180" s="15" t="n">
        <v>0</v>
      </c>
      <c r="O180" s="14" t="n">
        <v>495</v>
      </c>
      <c r="P180" s="14" t="n">
        <v>0</v>
      </c>
      <c r="Q180" s="16" t="n">
        <v>495</v>
      </c>
      <c r="R180" s="17" t="n">
        <v>42755</v>
      </c>
      <c r="S180" s="18" t="n">
        <v>42601</v>
      </c>
      <c r="T180" s="13" t="n">
        <v>20</v>
      </c>
      <c r="U180" s="35" t="s">
        <v>59</v>
      </c>
      <c r="V180" s="27" t="s">
        <v>1270</v>
      </c>
      <c r="W180" s="27" t="n">
        <v>268</v>
      </c>
      <c r="X180" s="27" t="s">
        <v>929</v>
      </c>
      <c r="Y180" s="27" t="s">
        <v>38</v>
      </c>
      <c r="Z180" s="27" t="s">
        <v>39</v>
      </c>
      <c r="AA180" s="29" t="s">
        <v>1271</v>
      </c>
      <c r="AB180" s="13" t="s">
        <v>41</v>
      </c>
      <c r="AC180" s="13" t="s">
        <v>42</v>
      </c>
      <c r="AD180" s="7" t="n">
        <v>42628</v>
      </c>
    </row>
    <row r="181" customFormat="false" ht="14.9" hidden="false" customHeight="false" outlineLevel="0" collapsed="false">
      <c r="A181" s="8" t="n">
        <v>1273</v>
      </c>
      <c r="B181" s="25" t="s">
        <v>1272</v>
      </c>
      <c r="C181" s="8" t="s">
        <v>1273</v>
      </c>
      <c r="D181" s="36" t="s">
        <v>1274</v>
      </c>
      <c r="E181" s="11"/>
      <c r="F181" s="8" t="s">
        <v>30</v>
      </c>
      <c r="G181" s="8" t="s">
        <v>31</v>
      </c>
      <c r="H181" s="8" t="s">
        <v>32</v>
      </c>
      <c r="I181" s="58" t="s">
        <v>1275</v>
      </c>
      <c r="J181" s="56" t="s">
        <v>47</v>
      </c>
      <c r="K181" s="13" t="n">
        <v>200</v>
      </c>
      <c r="L181" s="33" t="n">
        <v>900</v>
      </c>
      <c r="M181" s="56" t="n">
        <v>1</v>
      </c>
      <c r="N181" s="33" t="n">
        <v>0</v>
      </c>
      <c r="O181" s="33" t="n">
        <v>400</v>
      </c>
      <c r="P181" s="33" t="n">
        <v>0</v>
      </c>
      <c r="Q181" s="16" t="n">
        <v>400</v>
      </c>
      <c r="R181" s="17" t="n">
        <v>42755</v>
      </c>
      <c r="S181" s="34" t="n">
        <v>42660</v>
      </c>
      <c r="T181" s="13" t="n">
        <v>20</v>
      </c>
      <c r="U181" s="35" t="s">
        <v>59</v>
      </c>
      <c r="V181" s="27" t="s">
        <v>1276</v>
      </c>
      <c r="W181" s="27" t="n">
        <v>891</v>
      </c>
      <c r="X181" s="27" t="s">
        <v>1277</v>
      </c>
      <c r="Y181" s="27" t="s">
        <v>38</v>
      </c>
      <c r="Z181" s="27" t="s">
        <v>39</v>
      </c>
      <c r="AA181" s="29" t="s">
        <v>1278</v>
      </c>
      <c r="AB181" s="13" t="s">
        <v>41</v>
      </c>
      <c r="AC181" s="13" t="s">
        <v>228</v>
      </c>
      <c r="AD181" s="30"/>
    </row>
    <row r="182" customFormat="false" ht="14.95" hidden="false" customHeight="false" outlineLevel="0" collapsed="false">
      <c r="A182" s="8" t="n">
        <v>494</v>
      </c>
      <c r="B182" s="13" t="s">
        <v>1279</v>
      </c>
      <c r="C182" s="8" t="s">
        <v>1280</v>
      </c>
      <c r="D182" s="43" t="str">
        <f aca="false">HYPERLINK("mailto:contabil@peretz.com.br#","contabil@peretz.com.br")</f>
        <v>contabil@peretz.com.br</v>
      </c>
      <c r="E182" s="66" t="str">
        <f aca="false">HYPERLINK("mailto:glaucia@peretz.com.br#","glaucia@peretz.com.br")</f>
        <v>glaucia@peretz.com.br</v>
      </c>
      <c r="F182" s="8" t="s">
        <v>30</v>
      </c>
      <c r="G182" s="8" t="s">
        <v>31</v>
      </c>
      <c r="H182" s="8" t="s">
        <v>32</v>
      </c>
      <c r="I182" s="12" t="s">
        <v>1281</v>
      </c>
      <c r="J182" s="9" t="s">
        <v>130</v>
      </c>
      <c r="K182" s="13" t="n">
        <v>0</v>
      </c>
      <c r="L182" s="14" t="n">
        <v>0</v>
      </c>
      <c r="M182" s="13" t="n">
        <v>1</v>
      </c>
      <c r="N182" s="15" t="n">
        <v>0</v>
      </c>
      <c r="O182" s="14" t="n">
        <v>0</v>
      </c>
      <c r="P182" s="14" t="n">
        <v>1.94</v>
      </c>
      <c r="Q182" s="16" t="n">
        <v>0</v>
      </c>
      <c r="R182" s="17" t="n">
        <v>42755</v>
      </c>
      <c r="S182" s="18" t="n">
        <v>42285</v>
      </c>
      <c r="T182" s="13" t="n">
        <v>10</v>
      </c>
      <c r="U182" s="35" t="s">
        <v>59</v>
      </c>
      <c r="V182" s="27" t="s">
        <v>1282</v>
      </c>
      <c r="W182" s="27" t="n">
        <v>175</v>
      </c>
      <c r="X182" s="27" t="s">
        <v>264</v>
      </c>
      <c r="Y182" s="27" t="s">
        <v>38</v>
      </c>
      <c r="Z182" s="27" t="s">
        <v>39</v>
      </c>
      <c r="AA182" s="29" t="s">
        <v>1283</v>
      </c>
      <c r="AB182" s="13" t="s">
        <v>41</v>
      </c>
      <c r="AC182" s="13" t="s">
        <v>42</v>
      </c>
      <c r="AD182" s="7" t="n">
        <v>42297</v>
      </c>
    </row>
    <row r="183" customFormat="false" ht="14.95" hidden="false" customHeight="false" outlineLevel="0" collapsed="false">
      <c r="A183" s="8"/>
      <c r="B183" s="110" t="s">
        <v>1284</v>
      </c>
      <c r="C183" s="8"/>
      <c r="D183" s="77" t="s">
        <v>1285</v>
      </c>
      <c r="E183" s="11"/>
      <c r="F183" s="8" t="s">
        <v>30</v>
      </c>
      <c r="G183" s="8" t="s">
        <v>31</v>
      </c>
      <c r="H183" s="8" t="s">
        <v>32</v>
      </c>
      <c r="I183" s="52" t="s">
        <v>1286</v>
      </c>
      <c r="J183" s="25" t="s">
        <v>199</v>
      </c>
      <c r="K183" s="13" t="n">
        <v>100</v>
      </c>
      <c r="L183" s="15" t="n">
        <v>900</v>
      </c>
      <c r="M183" s="13" t="n">
        <v>1</v>
      </c>
      <c r="N183" s="14" t="n">
        <v>0</v>
      </c>
      <c r="O183" s="13" t="n">
        <v>250</v>
      </c>
      <c r="P183" s="14" t="n">
        <v>0</v>
      </c>
      <c r="Q183" s="48" t="n">
        <v>250</v>
      </c>
      <c r="R183" s="17" t="n">
        <v>42755</v>
      </c>
      <c r="S183" s="17" t="n">
        <v>42720</v>
      </c>
      <c r="T183" s="13" t="n">
        <v>20</v>
      </c>
      <c r="U183" s="35" t="s">
        <v>59</v>
      </c>
      <c r="V183" s="49" t="s">
        <v>1287</v>
      </c>
      <c r="W183" s="99" t="n">
        <v>44</v>
      </c>
      <c r="X183" s="49" t="s">
        <v>1288</v>
      </c>
      <c r="Y183" s="49" t="s">
        <v>748</v>
      </c>
      <c r="Z183" s="27" t="s">
        <v>39</v>
      </c>
      <c r="AA183" s="49" t="s">
        <v>1289</v>
      </c>
      <c r="AB183" s="27" t="s">
        <v>41</v>
      </c>
      <c r="AC183" s="111" t="s">
        <v>1290</v>
      </c>
      <c r="AD183" s="30"/>
    </row>
    <row r="184" customFormat="false" ht="14.9" hidden="false" customHeight="false" outlineLevel="0" collapsed="false">
      <c r="A184" s="8" t="n">
        <v>958</v>
      </c>
      <c r="B184" s="25" t="s">
        <v>1291</v>
      </c>
      <c r="C184" s="8" t="s">
        <v>1292</v>
      </c>
      <c r="D184" s="36" t="s">
        <v>1293</v>
      </c>
      <c r="E184" s="11"/>
      <c r="F184" s="8" t="s">
        <v>30</v>
      </c>
      <c r="G184" s="8" t="s">
        <v>31</v>
      </c>
      <c r="H184" s="8" t="s">
        <v>32</v>
      </c>
      <c r="I184" s="24" t="n">
        <v>55337422000149</v>
      </c>
      <c r="J184" s="25" t="s">
        <v>34</v>
      </c>
      <c r="K184" s="13" t="n">
        <v>500</v>
      </c>
      <c r="L184" s="14" t="n">
        <v>0</v>
      </c>
      <c r="M184" s="13" t="n">
        <v>1</v>
      </c>
      <c r="N184" s="15" t="n">
        <v>0</v>
      </c>
      <c r="O184" s="14" t="n">
        <v>875</v>
      </c>
      <c r="P184" s="14" t="n">
        <v>0</v>
      </c>
      <c r="Q184" s="16" t="n">
        <v>875</v>
      </c>
      <c r="R184" s="17" t="n">
        <v>42755</v>
      </c>
      <c r="S184" s="18" t="n">
        <v>42527</v>
      </c>
      <c r="T184" s="13" t="n">
        <v>20</v>
      </c>
      <c r="U184" s="35" t="s">
        <v>59</v>
      </c>
      <c r="V184" s="27" t="s">
        <v>1294</v>
      </c>
      <c r="W184" s="27" t="n">
        <v>300</v>
      </c>
      <c r="X184" s="27" t="s">
        <v>1295</v>
      </c>
      <c r="Y184" s="27" t="s">
        <v>1296</v>
      </c>
      <c r="Z184" s="27" t="s">
        <v>39</v>
      </c>
      <c r="AA184" s="29" t="s">
        <v>1297</v>
      </c>
      <c r="AB184" s="13" t="s">
        <v>41</v>
      </c>
      <c r="AC184" s="13" t="s">
        <v>42</v>
      </c>
      <c r="AD184" s="7" t="n">
        <v>42536</v>
      </c>
    </row>
    <row r="185" customFormat="false" ht="14.9" hidden="false" customHeight="false" outlineLevel="0" collapsed="false">
      <c r="A185" s="8" t="n">
        <v>707</v>
      </c>
      <c r="B185" s="9" t="s">
        <v>1298</v>
      </c>
      <c r="C185" s="8" t="s">
        <v>1299</v>
      </c>
      <c r="D185" s="10" t="str">
        <f aca="false">HYPERLINK("mailto:diretoria@escolapingodegente.com.br#","diretoria@escolapingodegente.com.br")</f>
        <v>diretoria@escolapingodegente.com.br</v>
      </c>
      <c r="E185" s="11"/>
      <c r="F185" s="8" t="s">
        <v>30</v>
      </c>
      <c r="G185" s="8" t="s">
        <v>31</v>
      </c>
      <c r="H185" s="8" t="s">
        <v>32</v>
      </c>
      <c r="I185" s="31" t="s">
        <v>1300</v>
      </c>
      <c r="J185" s="32" t="s">
        <v>199</v>
      </c>
      <c r="K185" s="13" t="n">
        <v>100</v>
      </c>
      <c r="L185" s="14" t="n">
        <v>0</v>
      </c>
      <c r="M185" s="13" t="n">
        <v>1</v>
      </c>
      <c r="N185" s="15" t="n">
        <v>0</v>
      </c>
      <c r="O185" s="33" t="n">
        <v>225</v>
      </c>
      <c r="P185" s="33" t="n">
        <v>0</v>
      </c>
      <c r="Q185" s="16" t="n">
        <v>225</v>
      </c>
      <c r="R185" s="17" t="n">
        <v>42755</v>
      </c>
      <c r="S185" s="34" t="n">
        <v>42371</v>
      </c>
      <c r="T185" s="13" t="n">
        <v>20</v>
      </c>
      <c r="U185" s="35" t="s">
        <v>59</v>
      </c>
      <c r="V185" s="27" t="s">
        <v>1301</v>
      </c>
      <c r="W185" s="27" t="n">
        <v>575</v>
      </c>
      <c r="X185" s="27" t="s">
        <v>1302</v>
      </c>
      <c r="Y185" s="27" t="s">
        <v>1008</v>
      </c>
      <c r="Z185" s="27" t="s">
        <v>39</v>
      </c>
      <c r="AA185" s="29" t="s">
        <v>1303</v>
      </c>
      <c r="AB185" s="13" t="s">
        <v>41</v>
      </c>
      <c r="AC185" s="13" t="s">
        <v>42</v>
      </c>
      <c r="AD185" s="7" t="n">
        <v>42492</v>
      </c>
    </row>
    <row r="186" customFormat="false" ht="14.9" hidden="false" customHeight="false" outlineLevel="0" collapsed="false">
      <c r="A186" s="8" t="n">
        <v>1165</v>
      </c>
      <c r="B186" s="25" t="s">
        <v>1304</v>
      </c>
      <c r="C186" s="8" t="s">
        <v>1305</v>
      </c>
      <c r="D186" s="36" t="s">
        <v>1306</v>
      </c>
      <c r="E186" s="11"/>
      <c r="F186" s="8" t="s">
        <v>30</v>
      </c>
      <c r="G186" s="8" t="s">
        <v>31</v>
      </c>
      <c r="H186" s="8" t="s">
        <v>32</v>
      </c>
      <c r="I186" s="24" t="n">
        <v>53177127000147</v>
      </c>
      <c r="J186" s="25" t="s">
        <v>78</v>
      </c>
      <c r="K186" s="13" t="n">
        <v>250</v>
      </c>
      <c r="L186" s="14" t="n">
        <v>0</v>
      </c>
      <c r="M186" s="13" t="n">
        <v>1</v>
      </c>
      <c r="N186" s="15" t="n">
        <v>0</v>
      </c>
      <c r="O186" s="14" t="n">
        <v>395</v>
      </c>
      <c r="P186" s="14" t="n">
        <v>0</v>
      </c>
      <c r="Q186" s="16" t="n">
        <v>395</v>
      </c>
      <c r="R186" s="17" t="n">
        <v>42755</v>
      </c>
      <c r="S186" s="18" t="n">
        <v>42536</v>
      </c>
      <c r="T186" s="13" t="n">
        <v>20</v>
      </c>
      <c r="U186" s="19" t="n">
        <v>42720</v>
      </c>
      <c r="V186" s="104" t="s">
        <v>1307</v>
      </c>
      <c r="W186" s="20" t="s">
        <v>1308</v>
      </c>
      <c r="X186" s="20" t="s">
        <v>1309</v>
      </c>
      <c r="Y186" s="20" t="s">
        <v>38</v>
      </c>
      <c r="Z186" s="20" t="s">
        <v>39</v>
      </c>
      <c r="AA186" s="21" t="s">
        <v>1310</v>
      </c>
      <c r="AB186" s="13" t="s">
        <v>41</v>
      </c>
      <c r="AC186" s="13" t="s">
        <v>42</v>
      </c>
      <c r="AD186" s="7" t="n">
        <v>42536</v>
      </c>
    </row>
    <row r="187" customFormat="false" ht="14.9" hidden="false" customHeight="false" outlineLevel="0" collapsed="false">
      <c r="A187" s="8" t="n">
        <v>1268</v>
      </c>
      <c r="B187" s="25" t="s">
        <v>1311</v>
      </c>
      <c r="C187" s="8" t="s">
        <v>1312</v>
      </c>
      <c r="D187" s="36" t="s">
        <v>1313</v>
      </c>
      <c r="E187" s="11"/>
      <c r="F187" s="8" t="s">
        <v>30</v>
      </c>
      <c r="G187" s="8" t="s">
        <v>31</v>
      </c>
      <c r="H187" s="8" t="s">
        <v>32</v>
      </c>
      <c r="I187" s="24" t="s">
        <v>1314</v>
      </c>
      <c r="J187" s="25" t="s">
        <v>199</v>
      </c>
      <c r="K187" s="13" t="n">
        <v>100</v>
      </c>
      <c r="L187" s="14" t="n">
        <v>900</v>
      </c>
      <c r="M187" s="25" t="n">
        <v>1</v>
      </c>
      <c r="N187" s="14" t="n">
        <v>0</v>
      </c>
      <c r="O187" s="14" t="n">
        <v>1250</v>
      </c>
      <c r="P187" s="14" t="n">
        <v>0</v>
      </c>
      <c r="Q187" s="16" t="n">
        <v>1250</v>
      </c>
      <c r="R187" s="17" t="n">
        <v>42755</v>
      </c>
      <c r="S187" s="18" t="n">
        <v>42647</v>
      </c>
      <c r="T187" s="13" t="n">
        <v>20</v>
      </c>
      <c r="U187" s="26" t="n">
        <v>42752</v>
      </c>
      <c r="V187" s="27" t="s">
        <v>1315</v>
      </c>
      <c r="W187" s="28" t="s">
        <v>1316</v>
      </c>
      <c r="X187" s="28" t="s">
        <v>1317</v>
      </c>
      <c r="Y187" s="28" t="s">
        <v>1318</v>
      </c>
      <c r="Z187" s="28" t="s">
        <v>1319</v>
      </c>
      <c r="AA187" s="29" t="s">
        <v>1320</v>
      </c>
      <c r="AB187" s="13" t="s">
        <v>41</v>
      </c>
      <c r="AC187" s="13" t="s">
        <v>228</v>
      </c>
      <c r="AD187" s="30"/>
    </row>
    <row r="188" customFormat="false" ht="14.9" hidden="false" customHeight="false" outlineLevel="0" collapsed="false">
      <c r="A188" s="8" t="n">
        <v>1076</v>
      </c>
      <c r="B188" s="25" t="s">
        <v>1321</v>
      </c>
      <c r="C188" s="8" t="s">
        <v>1322</v>
      </c>
      <c r="D188" s="36" t="s">
        <v>1323</v>
      </c>
      <c r="E188" s="11"/>
      <c r="F188" s="8" t="s">
        <v>30</v>
      </c>
      <c r="G188" s="8" t="s">
        <v>31</v>
      </c>
      <c r="H188" s="8" t="s">
        <v>32</v>
      </c>
      <c r="I188" s="58" t="n">
        <v>18087144000192</v>
      </c>
      <c r="J188" s="56" t="s">
        <v>199</v>
      </c>
      <c r="K188" s="13" t="n">
        <v>100</v>
      </c>
      <c r="L188" s="33" t="n">
        <v>0</v>
      </c>
      <c r="M188" s="13" t="n">
        <v>1</v>
      </c>
      <c r="N188" s="15" t="n">
        <v>0</v>
      </c>
      <c r="O188" s="33" t="n">
        <v>195</v>
      </c>
      <c r="P188" s="33" t="n">
        <v>0</v>
      </c>
      <c r="Q188" s="16" t="n">
        <v>195</v>
      </c>
      <c r="R188" s="17" t="n">
        <v>42755</v>
      </c>
      <c r="S188" s="34" t="n">
        <v>42536</v>
      </c>
      <c r="T188" s="13" t="n">
        <v>20</v>
      </c>
      <c r="U188" s="19" t="n">
        <v>42720</v>
      </c>
      <c r="V188" s="20" t="s">
        <v>1324</v>
      </c>
      <c r="W188" s="20" t="s">
        <v>1325</v>
      </c>
      <c r="X188" s="20" t="s">
        <v>1326</v>
      </c>
      <c r="Y188" s="20" t="s">
        <v>143</v>
      </c>
      <c r="Z188" s="20" t="s">
        <v>39</v>
      </c>
      <c r="AA188" s="21" t="s">
        <v>144</v>
      </c>
      <c r="AB188" s="13" t="s">
        <v>41</v>
      </c>
      <c r="AC188" s="13" t="s">
        <v>42</v>
      </c>
      <c r="AD188" s="7" t="n">
        <v>42536</v>
      </c>
    </row>
    <row r="189" customFormat="false" ht="14.95" hidden="false" customHeight="false" outlineLevel="0" collapsed="false">
      <c r="A189" s="8"/>
      <c r="B189" s="25" t="s">
        <v>1327</v>
      </c>
      <c r="C189" s="8"/>
      <c r="D189" s="36" t="s">
        <v>1328</v>
      </c>
      <c r="E189" s="11"/>
      <c r="F189" s="8" t="s">
        <v>30</v>
      </c>
      <c r="G189" s="8" t="s">
        <v>31</v>
      </c>
      <c r="H189" s="8" t="s">
        <v>32</v>
      </c>
      <c r="I189" s="24" t="n">
        <v>11437721000180</v>
      </c>
      <c r="J189" s="25" t="s">
        <v>105</v>
      </c>
      <c r="K189" s="13" t="n">
        <v>750</v>
      </c>
      <c r="L189" s="14" t="n">
        <v>0</v>
      </c>
      <c r="M189" s="13" t="n">
        <v>1</v>
      </c>
      <c r="N189" s="15" t="n">
        <v>0</v>
      </c>
      <c r="O189" s="14" t="n">
        <v>950</v>
      </c>
      <c r="P189" s="14" t="n">
        <v>0</v>
      </c>
      <c r="Q189" s="16" t="n">
        <v>0</v>
      </c>
      <c r="R189" s="17" t="n">
        <v>42755</v>
      </c>
      <c r="S189" s="18" t="n">
        <v>42573</v>
      </c>
      <c r="T189" s="13" t="n">
        <v>20</v>
      </c>
      <c r="U189" s="35" t="s">
        <v>59</v>
      </c>
      <c r="V189" s="27" t="s">
        <v>1329</v>
      </c>
      <c r="W189" s="27" t="n">
        <v>60</v>
      </c>
      <c r="X189" s="27" t="s">
        <v>1330</v>
      </c>
      <c r="Y189" s="27" t="s">
        <v>1331</v>
      </c>
      <c r="Z189" s="27" t="s">
        <v>39</v>
      </c>
      <c r="AA189" s="29" t="s">
        <v>1332</v>
      </c>
      <c r="AB189" s="13" t="s">
        <v>41</v>
      </c>
      <c r="AC189" s="13" t="s">
        <v>42</v>
      </c>
      <c r="AD189" s="7"/>
    </row>
    <row r="190" customFormat="false" ht="14.9" hidden="false" customHeight="false" outlineLevel="0" collapsed="false">
      <c r="A190" s="8" t="n">
        <v>981</v>
      </c>
      <c r="B190" s="25" t="s">
        <v>1333</v>
      </c>
      <c r="C190" s="8" t="s">
        <v>1334</v>
      </c>
      <c r="D190" s="36" t="s">
        <v>1335</v>
      </c>
      <c r="E190" s="57" t="s">
        <v>1336</v>
      </c>
      <c r="F190" s="8" t="s">
        <v>30</v>
      </c>
      <c r="G190" s="8" t="s">
        <v>31</v>
      </c>
      <c r="H190" s="8" t="s">
        <v>32</v>
      </c>
      <c r="I190" s="24" t="n">
        <v>61579793000130</v>
      </c>
      <c r="J190" s="25" t="s">
        <v>655</v>
      </c>
      <c r="K190" s="13" t="n">
        <v>1200</v>
      </c>
      <c r="L190" s="14" t="n">
        <v>0</v>
      </c>
      <c r="M190" s="13" t="n">
        <v>1</v>
      </c>
      <c r="N190" s="15" t="n">
        <v>0</v>
      </c>
      <c r="O190" s="14" t="n">
        <v>1250</v>
      </c>
      <c r="P190" s="14" t="n">
        <v>0</v>
      </c>
      <c r="Q190" s="16" t="n">
        <v>1250</v>
      </c>
      <c r="R190" s="17" t="n">
        <v>42755</v>
      </c>
      <c r="S190" s="18" t="n">
        <v>42536</v>
      </c>
      <c r="T190" s="13" t="n">
        <v>20</v>
      </c>
      <c r="U190" s="19" t="n">
        <v>42720</v>
      </c>
      <c r="V190" s="104" t="s">
        <v>1337</v>
      </c>
      <c r="W190" s="20" t="s">
        <v>1338</v>
      </c>
      <c r="X190" s="20" t="s">
        <v>1339</v>
      </c>
      <c r="Y190" s="20" t="s">
        <v>38</v>
      </c>
      <c r="Z190" s="20" t="s">
        <v>39</v>
      </c>
      <c r="AA190" s="21" t="s">
        <v>1340</v>
      </c>
      <c r="AB190" s="13" t="s">
        <v>41</v>
      </c>
      <c r="AC190" s="13" t="s">
        <v>42</v>
      </c>
      <c r="AD190" s="7" t="n">
        <v>42536</v>
      </c>
    </row>
    <row r="191" customFormat="false" ht="14.9" hidden="false" customHeight="false" outlineLevel="0" collapsed="false">
      <c r="A191" s="8" t="n">
        <v>1079</v>
      </c>
      <c r="B191" s="25" t="s">
        <v>1341</v>
      </c>
      <c r="C191" s="8" t="s">
        <v>1342</v>
      </c>
      <c r="D191" s="36" t="s">
        <v>1343</v>
      </c>
      <c r="E191" s="57" t="s">
        <v>1344</v>
      </c>
      <c r="F191" s="8" t="s">
        <v>30</v>
      </c>
      <c r="G191" s="8" t="s">
        <v>31</v>
      </c>
      <c r="H191" s="8" t="s">
        <v>32</v>
      </c>
      <c r="I191" s="58" t="n">
        <v>1736583000186</v>
      </c>
      <c r="J191" s="56" t="s">
        <v>105</v>
      </c>
      <c r="K191" s="13" t="n">
        <v>750</v>
      </c>
      <c r="L191" s="33" t="n">
        <v>0</v>
      </c>
      <c r="M191" s="13" t="n">
        <v>1</v>
      </c>
      <c r="N191" s="15" t="n">
        <v>0</v>
      </c>
      <c r="O191" s="33" t="n">
        <v>652</v>
      </c>
      <c r="P191" s="33" t="n">
        <v>0</v>
      </c>
      <c r="Q191" s="16" t="n">
        <v>652</v>
      </c>
      <c r="R191" s="17" t="n">
        <v>42755</v>
      </c>
      <c r="S191" s="34" t="n">
        <v>42545</v>
      </c>
      <c r="T191" s="13" t="n">
        <v>20</v>
      </c>
      <c r="U191" s="35" t="s">
        <v>59</v>
      </c>
      <c r="V191" s="27" t="s">
        <v>1345</v>
      </c>
      <c r="W191" s="27" t="n">
        <v>267</v>
      </c>
      <c r="X191" s="27" t="s">
        <v>81</v>
      </c>
      <c r="Y191" s="27" t="s">
        <v>597</v>
      </c>
      <c r="Z191" s="27" t="s">
        <v>39</v>
      </c>
      <c r="AA191" s="29" t="s">
        <v>1346</v>
      </c>
      <c r="AB191" s="13" t="s">
        <v>41</v>
      </c>
      <c r="AC191" s="13" t="s">
        <v>42</v>
      </c>
      <c r="AD191" s="7" t="n">
        <v>42536</v>
      </c>
    </row>
    <row r="192" customFormat="false" ht="14.95" hidden="false" customHeight="false" outlineLevel="0" collapsed="false">
      <c r="A192" s="8"/>
      <c r="B192" s="25" t="s">
        <v>1347</v>
      </c>
      <c r="C192" s="8"/>
      <c r="D192" s="36" t="s">
        <v>1348</v>
      </c>
      <c r="E192" s="11"/>
      <c r="F192" s="8" t="s">
        <v>30</v>
      </c>
      <c r="G192" s="8" t="s">
        <v>31</v>
      </c>
      <c r="H192" s="8" t="s">
        <v>32</v>
      </c>
      <c r="I192" s="24" t="s">
        <v>1349</v>
      </c>
      <c r="J192" s="25" t="s">
        <v>199</v>
      </c>
      <c r="K192" s="13" t="n">
        <v>100</v>
      </c>
      <c r="L192" s="14" t="n">
        <v>250</v>
      </c>
      <c r="M192" s="25" t="n">
        <v>1</v>
      </c>
      <c r="N192" s="14" t="n">
        <v>0</v>
      </c>
      <c r="O192" s="14" t="n">
        <v>250</v>
      </c>
      <c r="P192" s="14" t="n">
        <v>0</v>
      </c>
      <c r="Q192" s="16" t="n">
        <v>0</v>
      </c>
      <c r="R192" s="17" t="n">
        <v>42755</v>
      </c>
      <c r="S192" s="18" t="n">
        <v>42682</v>
      </c>
      <c r="T192" s="13" t="n">
        <v>20</v>
      </c>
      <c r="U192" s="56" t="s">
        <v>190</v>
      </c>
      <c r="V192" s="28" t="s">
        <v>1350</v>
      </c>
      <c r="W192" s="28" t="s">
        <v>1351</v>
      </c>
      <c r="X192" s="28" t="s">
        <v>91</v>
      </c>
      <c r="Y192" s="28" t="s">
        <v>92</v>
      </c>
      <c r="Z192" s="28" t="s">
        <v>39</v>
      </c>
      <c r="AA192" s="29" t="s">
        <v>1352</v>
      </c>
      <c r="AB192" s="13" t="s">
        <v>41</v>
      </c>
      <c r="AC192" s="13" t="s">
        <v>228</v>
      </c>
      <c r="AD192" s="30"/>
    </row>
    <row r="193" customFormat="false" ht="14.9" hidden="false" customHeight="false" outlineLevel="0" collapsed="false">
      <c r="A193" s="8" t="n">
        <v>504</v>
      </c>
      <c r="B193" s="13" t="s">
        <v>1353</v>
      </c>
      <c r="C193" s="8" t="s">
        <v>1354</v>
      </c>
      <c r="D193" s="102" t="s">
        <v>1355</v>
      </c>
      <c r="E193" s="11"/>
      <c r="F193" s="8" t="s">
        <v>30</v>
      </c>
      <c r="G193" s="8" t="s">
        <v>31</v>
      </c>
      <c r="H193" s="8" t="s">
        <v>32</v>
      </c>
      <c r="I193" s="12" t="s">
        <v>1356</v>
      </c>
      <c r="J193" s="9" t="s">
        <v>313</v>
      </c>
      <c r="K193" s="13" t="n">
        <v>350</v>
      </c>
      <c r="L193" s="14" t="n">
        <v>0</v>
      </c>
      <c r="M193" s="13" t="n">
        <v>1</v>
      </c>
      <c r="N193" s="15" t="n">
        <v>0</v>
      </c>
      <c r="O193" s="14" t="n">
        <v>380</v>
      </c>
      <c r="P193" s="14" t="n">
        <v>0</v>
      </c>
      <c r="Q193" s="16" t="n">
        <v>380</v>
      </c>
      <c r="R193" s="17" t="n">
        <v>42755</v>
      </c>
      <c r="S193" s="18" t="n">
        <v>42521</v>
      </c>
      <c r="T193" s="13" t="n">
        <v>20</v>
      </c>
      <c r="U193" s="35" t="s">
        <v>59</v>
      </c>
      <c r="V193" s="27" t="s">
        <v>1357</v>
      </c>
      <c r="W193" s="27" t="n">
        <v>334</v>
      </c>
      <c r="X193" s="27" t="s">
        <v>1358</v>
      </c>
      <c r="Y193" s="27" t="s">
        <v>183</v>
      </c>
      <c r="Z193" s="27" t="s">
        <v>184</v>
      </c>
      <c r="AA193" s="29" t="s">
        <v>1359</v>
      </c>
      <c r="AB193" s="13" t="s">
        <v>41</v>
      </c>
      <c r="AC193" s="13" t="s">
        <v>42</v>
      </c>
      <c r="AD193" s="7" t="n">
        <v>42510</v>
      </c>
    </row>
    <row r="194" customFormat="false" ht="14.95" hidden="false" customHeight="false" outlineLevel="0" collapsed="false">
      <c r="A194" s="8"/>
      <c r="B194" s="25" t="s">
        <v>1360</v>
      </c>
      <c r="C194" s="8"/>
      <c r="D194" s="36" t="s">
        <v>1361</v>
      </c>
      <c r="E194" s="112" t="s">
        <v>1362</v>
      </c>
      <c r="F194" s="8" t="s">
        <v>30</v>
      </c>
      <c r="G194" s="8" t="s">
        <v>31</v>
      </c>
      <c r="H194" s="8" t="s">
        <v>32</v>
      </c>
      <c r="I194" s="24" t="n">
        <v>56085889000101</v>
      </c>
      <c r="J194" s="25" t="s">
        <v>47</v>
      </c>
      <c r="K194" s="13" t="n">
        <v>200</v>
      </c>
      <c r="L194" s="14" t="n">
        <v>900</v>
      </c>
      <c r="M194" s="25" t="n">
        <v>3</v>
      </c>
      <c r="N194" s="14" t="n">
        <v>0</v>
      </c>
      <c r="O194" s="14" t="n">
        <v>395</v>
      </c>
      <c r="P194" s="14" t="n">
        <v>0</v>
      </c>
      <c r="Q194" s="16" t="n">
        <v>0</v>
      </c>
      <c r="R194" s="17" t="n">
        <v>42755</v>
      </c>
      <c r="S194" s="18" t="n">
        <v>42628</v>
      </c>
      <c r="T194" s="13" t="n">
        <v>20</v>
      </c>
      <c r="U194" s="26" t="n">
        <v>42752</v>
      </c>
      <c r="V194" s="28" t="s">
        <v>1363</v>
      </c>
      <c r="W194" s="28" t="s">
        <v>1364</v>
      </c>
      <c r="X194" s="28" t="s">
        <v>1365</v>
      </c>
      <c r="Y194" s="28" t="s">
        <v>38</v>
      </c>
      <c r="Z194" s="28" t="s">
        <v>39</v>
      </c>
      <c r="AA194" s="29" t="s">
        <v>1366</v>
      </c>
      <c r="AB194" s="13" t="s">
        <v>41</v>
      </c>
      <c r="AC194" s="13" t="s">
        <v>74</v>
      </c>
      <c r="AD194" s="30"/>
    </row>
    <row r="195" customFormat="false" ht="14.9" hidden="false" customHeight="false" outlineLevel="0" collapsed="false">
      <c r="A195" s="8" t="n">
        <v>1281</v>
      </c>
      <c r="B195" s="78" t="s">
        <v>1367</v>
      </c>
      <c r="C195" s="8" t="s">
        <v>1368</v>
      </c>
      <c r="D195" s="36" t="s">
        <v>1369</v>
      </c>
      <c r="E195" s="11"/>
      <c r="F195" s="8" t="s">
        <v>30</v>
      </c>
      <c r="G195" s="8" t="s">
        <v>31</v>
      </c>
      <c r="H195" s="8" t="s">
        <v>32</v>
      </c>
      <c r="I195" s="58" t="s">
        <v>1370</v>
      </c>
      <c r="J195" s="56" t="s">
        <v>313</v>
      </c>
      <c r="K195" s="13" t="n">
        <v>350</v>
      </c>
      <c r="L195" s="33" t="n">
        <v>900</v>
      </c>
      <c r="M195" s="56" t="n">
        <v>1</v>
      </c>
      <c r="N195" s="33" t="n">
        <v>0</v>
      </c>
      <c r="O195" s="33" t="n">
        <v>595</v>
      </c>
      <c r="P195" s="33" t="n">
        <v>0</v>
      </c>
      <c r="Q195" s="16" t="n">
        <v>595</v>
      </c>
      <c r="R195" s="17" t="n">
        <v>42755</v>
      </c>
      <c r="S195" s="34" t="n">
        <v>42641</v>
      </c>
      <c r="T195" s="13" t="n">
        <v>20</v>
      </c>
      <c r="U195" s="26" t="n">
        <v>42752</v>
      </c>
      <c r="V195" s="28" t="s">
        <v>1371</v>
      </c>
      <c r="W195" s="28" t="s">
        <v>1372</v>
      </c>
      <c r="X195" s="28" t="s">
        <v>1373</v>
      </c>
      <c r="Y195" s="28" t="s">
        <v>1374</v>
      </c>
      <c r="Z195" s="28" t="s">
        <v>39</v>
      </c>
      <c r="AA195" s="29" t="s">
        <v>1375</v>
      </c>
      <c r="AB195" s="13" t="s">
        <v>41</v>
      </c>
      <c r="AC195" s="13" t="s">
        <v>42</v>
      </c>
      <c r="AD195" s="30"/>
    </row>
    <row r="196" customFormat="false" ht="14.9" hidden="false" customHeight="false" outlineLevel="0" collapsed="false">
      <c r="A196" s="8" t="n">
        <v>983</v>
      </c>
      <c r="B196" s="25" t="s">
        <v>1376</v>
      </c>
      <c r="C196" s="8" t="s">
        <v>1377</v>
      </c>
      <c r="D196" s="36" t="s">
        <v>1378</v>
      </c>
      <c r="E196" s="11"/>
      <c r="F196" s="8" t="s">
        <v>30</v>
      </c>
      <c r="G196" s="8" t="s">
        <v>31</v>
      </c>
      <c r="H196" s="8" t="s">
        <v>32</v>
      </c>
      <c r="I196" s="24" t="n">
        <v>13812823000163</v>
      </c>
      <c r="J196" s="25" t="s">
        <v>199</v>
      </c>
      <c r="K196" s="13" t="n">
        <v>100</v>
      </c>
      <c r="L196" s="14" t="n">
        <v>0</v>
      </c>
      <c r="M196" s="13" t="n">
        <v>1</v>
      </c>
      <c r="N196" s="15" t="n">
        <v>0</v>
      </c>
      <c r="O196" s="14" t="n">
        <v>195</v>
      </c>
      <c r="P196" s="14" t="n">
        <v>0</v>
      </c>
      <c r="Q196" s="16" t="n">
        <v>195</v>
      </c>
      <c r="R196" s="17" t="n">
        <v>42755</v>
      </c>
      <c r="S196" s="18" t="n">
        <v>42536</v>
      </c>
      <c r="T196" s="13" t="n">
        <v>20</v>
      </c>
      <c r="U196" s="19" t="n">
        <v>42720</v>
      </c>
      <c r="V196" s="20" t="s">
        <v>1379</v>
      </c>
      <c r="W196" s="20" t="s">
        <v>1380</v>
      </c>
      <c r="X196" s="20" t="s">
        <v>1381</v>
      </c>
      <c r="Y196" s="20" t="s">
        <v>38</v>
      </c>
      <c r="Z196" s="20" t="s">
        <v>39</v>
      </c>
      <c r="AA196" s="21" t="s">
        <v>1382</v>
      </c>
      <c r="AB196" s="13" t="s">
        <v>41</v>
      </c>
      <c r="AC196" s="13" t="s">
        <v>42</v>
      </c>
      <c r="AD196" s="7" t="n">
        <v>42580</v>
      </c>
    </row>
    <row r="197" customFormat="false" ht="14.95" hidden="false" customHeight="false" outlineLevel="0" collapsed="false">
      <c r="A197" s="8" t="n">
        <v>1247</v>
      </c>
      <c r="B197" s="25" t="s">
        <v>1383</v>
      </c>
      <c r="C197" s="8" t="s">
        <v>1384</v>
      </c>
      <c r="D197" s="36" t="s">
        <v>1385</v>
      </c>
      <c r="E197" s="11"/>
      <c r="F197" s="8" t="s">
        <v>30</v>
      </c>
      <c r="G197" s="8" t="s">
        <v>31</v>
      </c>
      <c r="H197" s="8" t="s">
        <v>32</v>
      </c>
      <c r="I197" s="58" t="s">
        <v>1386</v>
      </c>
      <c r="J197" s="56" t="s">
        <v>171</v>
      </c>
      <c r="K197" s="13" t="n">
        <v>1000</v>
      </c>
      <c r="L197" s="33" t="n">
        <v>900</v>
      </c>
      <c r="M197" s="56" t="n">
        <v>1</v>
      </c>
      <c r="N197" s="33" t="n">
        <v>500</v>
      </c>
      <c r="O197" s="33" t="n">
        <v>1250</v>
      </c>
      <c r="P197" s="33" t="n">
        <v>0</v>
      </c>
      <c r="Q197" s="16" t="n">
        <v>0</v>
      </c>
      <c r="R197" s="17" t="n">
        <v>42755</v>
      </c>
      <c r="S197" s="34" t="n">
        <v>42628</v>
      </c>
      <c r="T197" s="13" t="n">
        <v>20</v>
      </c>
      <c r="U197" s="26" t="n">
        <v>42752</v>
      </c>
      <c r="V197" s="28" t="s">
        <v>1387</v>
      </c>
      <c r="W197" s="28" t="s">
        <v>1158</v>
      </c>
      <c r="X197" s="28" t="s">
        <v>1388</v>
      </c>
      <c r="Y197" s="28" t="s">
        <v>38</v>
      </c>
      <c r="Z197" s="28" t="s">
        <v>39</v>
      </c>
      <c r="AA197" s="29" t="s">
        <v>1389</v>
      </c>
      <c r="AB197" s="13" t="s">
        <v>41</v>
      </c>
      <c r="AC197" s="13" t="s">
        <v>74</v>
      </c>
      <c r="AD197" s="7" t="n">
        <v>42628</v>
      </c>
    </row>
    <row r="198" customFormat="false" ht="14.95" hidden="false" customHeight="false" outlineLevel="0" collapsed="false">
      <c r="A198" s="8"/>
      <c r="B198" s="25" t="s">
        <v>1390</v>
      </c>
      <c r="C198" s="8"/>
      <c r="D198" s="62" t="s">
        <v>1391</v>
      </c>
      <c r="E198" s="11"/>
      <c r="F198" s="8" t="s">
        <v>30</v>
      </c>
      <c r="G198" s="8" t="s">
        <v>31</v>
      </c>
      <c r="H198" s="8" t="s">
        <v>32</v>
      </c>
      <c r="I198" s="24" t="s">
        <v>1392</v>
      </c>
      <c r="J198" s="9" t="s">
        <v>130</v>
      </c>
      <c r="K198" s="13" t="n">
        <v>0</v>
      </c>
      <c r="L198" s="14" t="n">
        <v>1562.5</v>
      </c>
      <c r="M198" s="25" t="n">
        <v>1</v>
      </c>
      <c r="N198" s="14" t="n">
        <v>0</v>
      </c>
      <c r="O198" s="14" t="n">
        <v>90</v>
      </c>
      <c r="P198" s="14" t="n">
        <v>0.95</v>
      </c>
      <c r="Q198" s="16" t="n">
        <v>0</v>
      </c>
      <c r="R198" s="17" t="n">
        <v>42755</v>
      </c>
      <c r="S198" s="18" t="n">
        <v>42677</v>
      </c>
      <c r="T198" s="13" t="n">
        <v>20</v>
      </c>
      <c r="U198" s="26" t="n">
        <v>42752</v>
      </c>
      <c r="V198" s="28" t="s">
        <v>1393</v>
      </c>
      <c r="W198" s="28" t="s">
        <v>1394</v>
      </c>
      <c r="X198" s="28" t="s">
        <v>1309</v>
      </c>
      <c r="Y198" s="28" t="s">
        <v>38</v>
      </c>
      <c r="Z198" s="28" t="s">
        <v>39</v>
      </c>
      <c r="AA198" s="29" t="s">
        <v>1395</v>
      </c>
      <c r="AB198" s="13" t="s">
        <v>41</v>
      </c>
      <c r="AC198" s="13" t="s">
        <v>205</v>
      </c>
      <c r="AD198" s="30"/>
    </row>
    <row r="199" customFormat="false" ht="14.9" hidden="false" customHeight="false" outlineLevel="0" collapsed="false">
      <c r="A199" s="8" t="n">
        <v>1139</v>
      </c>
      <c r="B199" s="25" t="s">
        <v>1396</v>
      </c>
      <c r="C199" s="8" t="s">
        <v>1397</v>
      </c>
      <c r="D199" s="36" t="s">
        <v>1398</v>
      </c>
      <c r="E199" s="11"/>
      <c r="F199" s="8" t="s">
        <v>30</v>
      </c>
      <c r="G199" s="8" t="s">
        <v>31</v>
      </c>
      <c r="H199" s="8" t="s">
        <v>32</v>
      </c>
      <c r="I199" s="24" t="n">
        <v>8241328000101</v>
      </c>
      <c r="J199" s="25" t="s">
        <v>78</v>
      </c>
      <c r="K199" s="13" t="n">
        <v>250</v>
      </c>
      <c r="L199" s="14" t="n">
        <v>0</v>
      </c>
      <c r="M199" s="13" t="n">
        <v>1</v>
      </c>
      <c r="N199" s="15" t="n">
        <v>0</v>
      </c>
      <c r="O199" s="14" t="n">
        <v>395</v>
      </c>
      <c r="P199" s="14" t="n">
        <v>0</v>
      </c>
      <c r="Q199" s="16" t="n">
        <v>395</v>
      </c>
      <c r="R199" s="17" t="n">
        <v>42755</v>
      </c>
      <c r="S199" s="18" t="n">
        <v>42536</v>
      </c>
      <c r="T199" s="13" t="n">
        <v>20</v>
      </c>
      <c r="U199" s="19" t="n">
        <v>42720</v>
      </c>
      <c r="V199" s="20" t="s">
        <v>1399</v>
      </c>
      <c r="W199" s="20" t="s">
        <v>1231</v>
      </c>
      <c r="X199" s="20" t="s">
        <v>1400</v>
      </c>
      <c r="Y199" s="20" t="s">
        <v>38</v>
      </c>
      <c r="Z199" s="20" t="s">
        <v>39</v>
      </c>
      <c r="AA199" s="21" t="s">
        <v>1401</v>
      </c>
      <c r="AB199" s="13" t="s">
        <v>41</v>
      </c>
      <c r="AC199" s="13" t="s">
        <v>42</v>
      </c>
      <c r="AD199" s="7" t="n">
        <v>42545</v>
      </c>
    </row>
    <row r="200" customFormat="false" ht="14.9" hidden="false" customHeight="false" outlineLevel="0" collapsed="false">
      <c r="A200" s="8" t="n">
        <v>603</v>
      </c>
      <c r="B200" s="9" t="s">
        <v>1402</v>
      </c>
      <c r="C200" s="8" t="s">
        <v>1403</v>
      </c>
      <c r="D200" s="10" t="str">
        <f aca="false">HYPERLINK("mailto:c.zicatti@terra.com.br#","c.zicatti@terra.com.br")</f>
        <v>c.zicatti@terra.com.br</v>
      </c>
      <c r="E200" s="11"/>
      <c r="F200" s="8" t="s">
        <v>30</v>
      </c>
      <c r="G200" s="8" t="s">
        <v>31</v>
      </c>
      <c r="H200" s="8" t="s">
        <v>32</v>
      </c>
      <c r="I200" s="12" t="s">
        <v>1404</v>
      </c>
      <c r="J200" s="9" t="s">
        <v>34</v>
      </c>
      <c r="K200" s="13" t="n">
        <v>500</v>
      </c>
      <c r="L200" s="14" t="n">
        <v>0</v>
      </c>
      <c r="M200" s="13" t="n">
        <v>1</v>
      </c>
      <c r="N200" s="15" t="n">
        <v>0</v>
      </c>
      <c r="O200" s="14" t="n">
        <v>875</v>
      </c>
      <c r="P200" s="14" t="n">
        <v>0</v>
      </c>
      <c r="Q200" s="16" t="n">
        <v>875</v>
      </c>
      <c r="R200" s="17" t="n">
        <v>42755</v>
      </c>
      <c r="S200" s="18" t="n">
        <v>42422</v>
      </c>
      <c r="T200" s="13" t="n">
        <v>20</v>
      </c>
      <c r="U200" s="35" t="s">
        <v>59</v>
      </c>
      <c r="V200" s="27" t="s">
        <v>1405</v>
      </c>
      <c r="W200" s="27" t="n">
        <v>17</v>
      </c>
      <c r="X200" s="27" t="s">
        <v>1406</v>
      </c>
      <c r="Y200" s="27" t="s">
        <v>38</v>
      </c>
      <c r="Z200" s="27" t="s">
        <v>39</v>
      </c>
      <c r="AA200" s="29" t="s">
        <v>1407</v>
      </c>
      <c r="AB200" s="13" t="s">
        <v>41</v>
      </c>
      <c r="AC200" s="13" t="s">
        <v>228</v>
      </c>
      <c r="AD200" s="7" t="n">
        <v>42453</v>
      </c>
    </row>
    <row r="201" customFormat="false" ht="14.9" hidden="false" customHeight="false" outlineLevel="0" collapsed="false">
      <c r="A201" s="8" t="n">
        <v>711</v>
      </c>
      <c r="B201" s="13" t="s">
        <v>1408</v>
      </c>
      <c r="C201" s="8" t="s">
        <v>1409</v>
      </c>
      <c r="D201" s="10" t="str">
        <f aca="false">HYPERLINK("mailto:escolarubemalves@hotmail.com#","escolarubemalves@hotmail.com")</f>
        <v>escolarubemalves@hotmail.com</v>
      </c>
      <c r="E201" s="11"/>
      <c r="F201" s="8" t="s">
        <v>30</v>
      </c>
      <c r="G201" s="8" t="s">
        <v>31</v>
      </c>
      <c r="H201" s="8" t="s">
        <v>32</v>
      </c>
      <c r="I201" s="31" t="s">
        <v>1410</v>
      </c>
      <c r="J201" s="32" t="s">
        <v>199</v>
      </c>
      <c r="K201" s="13" t="n">
        <v>100</v>
      </c>
      <c r="L201" s="14" t="n">
        <v>0</v>
      </c>
      <c r="M201" s="13" t="n">
        <v>1</v>
      </c>
      <c r="N201" s="15" t="n">
        <v>0</v>
      </c>
      <c r="O201" s="33" t="n">
        <v>225</v>
      </c>
      <c r="P201" s="33" t="n">
        <v>0</v>
      </c>
      <c r="Q201" s="16" t="n">
        <v>225</v>
      </c>
      <c r="R201" s="17" t="n">
        <v>42755</v>
      </c>
      <c r="S201" s="34" t="n">
        <v>42453</v>
      </c>
      <c r="T201" s="13" t="n">
        <v>20</v>
      </c>
      <c r="U201" s="35" t="s">
        <v>59</v>
      </c>
      <c r="V201" s="27" t="s">
        <v>1411</v>
      </c>
      <c r="W201" s="27" t="n">
        <v>88</v>
      </c>
      <c r="X201" s="27" t="s">
        <v>1412</v>
      </c>
      <c r="Y201" s="27" t="s">
        <v>1413</v>
      </c>
      <c r="Z201" s="27" t="s">
        <v>348</v>
      </c>
      <c r="AA201" s="29" t="s">
        <v>1414</v>
      </c>
      <c r="AB201" s="13" t="s">
        <v>41</v>
      </c>
      <c r="AC201" s="13" t="s">
        <v>228</v>
      </c>
      <c r="AD201" s="7" t="n">
        <v>42494</v>
      </c>
    </row>
    <row r="202" customFormat="false" ht="14.9" hidden="false" customHeight="false" outlineLevel="0" collapsed="false">
      <c r="A202" s="8" t="n">
        <v>1106</v>
      </c>
      <c r="B202" s="25" t="s">
        <v>1415</v>
      </c>
      <c r="C202" s="8" t="s">
        <v>1416</v>
      </c>
      <c r="D202" s="36" t="s">
        <v>1417</v>
      </c>
      <c r="E202" s="57" t="s">
        <v>1418</v>
      </c>
      <c r="F202" s="8" t="s">
        <v>30</v>
      </c>
      <c r="G202" s="8" t="s">
        <v>31</v>
      </c>
      <c r="H202" s="8" t="s">
        <v>32</v>
      </c>
      <c r="I202" s="58" t="n">
        <v>18829904000190</v>
      </c>
      <c r="J202" s="56" t="s">
        <v>171</v>
      </c>
      <c r="K202" s="13" t="n">
        <v>1000</v>
      </c>
      <c r="L202" s="33" t="n">
        <v>0</v>
      </c>
      <c r="M202" s="13" t="n">
        <v>1</v>
      </c>
      <c r="N202" s="15" t="n">
        <v>0</v>
      </c>
      <c r="O202" s="33" t="n">
        <v>1250</v>
      </c>
      <c r="P202" s="33" t="n">
        <v>0</v>
      </c>
      <c r="Q202" s="16" t="n">
        <v>1250</v>
      </c>
      <c r="R202" s="17" t="n">
        <v>42755</v>
      </c>
      <c r="S202" s="34" t="n">
        <v>42536</v>
      </c>
      <c r="T202" s="13" t="n">
        <v>20</v>
      </c>
      <c r="U202" s="35" t="s">
        <v>59</v>
      </c>
      <c r="V202" s="27" t="s">
        <v>1419</v>
      </c>
      <c r="W202" s="27" t="n">
        <v>137</v>
      </c>
      <c r="X202" s="27" t="s">
        <v>1420</v>
      </c>
      <c r="Y202" s="27" t="s">
        <v>38</v>
      </c>
      <c r="Z202" s="27" t="s">
        <v>39</v>
      </c>
      <c r="AA202" s="29" t="s">
        <v>1421</v>
      </c>
      <c r="AB202" s="13" t="s">
        <v>41</v>
      </c>
      <c r="AC202" s="13" t="s">
        <v>42</v>
      </c>
      <c r="AD202" s="7" t="n">
        <v>42536</v>
      </c>
    </row>
    <row r="203" customFormat="false" ht="14.95" hidden="false" customHeight="false" outlineLevel="0" collapsed="false">
      <c r="A203" s="46"/>
      <c r="B203" s="82" t="s">
        <v>1415</v>
      </c>
      <c r="C203" s="8"/>
      <c r="D203" s="37" t="s">
        <v>1422</v>
      </c>
      <c r="E203" s="11"/>
      <c r="F203" s="8" t="s">
        <v>30</v>
      </c>
      <c r="G203" s="8" t="s">
        <v>31</v>
      </c>
      <c r="H203" s="8" t="s">
        <v>32</v>
      </c>
      <c r="I203" s="24" t="s">
        <v>1423</v>
      </c>
      <c r="J203" s="25" t="s">
        <v>354</v>
      </c>
      <c r="K203" s="13" t="n">
        <v>700</v>
      </c>
      <c r="L203" s="33" t="n">
        <v>900</v>
      </c>
      <c r="M203" s="13" t="n">
        <v>1</v>
      </c>
      <c r="N203" s="14" t="n">
        <v>0</v>
      </c>
      <c r="O203" s="83" t="n">
        <v>995</v>
      </c>
      <c r="P203" s="14" t="n">
        <v>0</v>
      </c>
      <c r="Q203" s="48" t="n">
        <v>0</v>
      </c>
      <c r="R203" s="17" t="n">
        <v>42755</v>
      </c>
      <c r="S203" s="17" t="n">
        <v>42698</v>
      </c>
      <c r="T203" s="13" t="n">
        <v>20</v>
      </c>
      <c r="U203" s="13" t="s">
        <v>200</v>
      </c>
      <c r="V203" s="49" t="s">
        <v>1424</v>
      </c>
      <c r="W203" s="27" t="n">
        <v>165</v>
      </c>
      <c r="X203" s="49" t="s">
        <v>1425</v>
      </c>
      <c r="Y203" s="28" t="s">
        <v>38</v>
      </c>
      <c r="Z203" s="28" t="s">
        <v>39</v>
      </c>
      <c r="AA203" s="49" t="s">
        <v>1426</v>
      </c>
      <c r="AB203" s="27" t="s">
        <v>41</v>
      </c>
      <c r="AC203" s="27" t="s">
        <v>74</v>
      </c>
      <c r="AD203" s="84"/>
    </row>
    <row r="204" customFormat="false" ht="14.9" hidden="false" customHeight="false" outlineLevel="0" collapsed="false">
      <c r="A204" s="8" t="n">
        <v>1132</v>
      </c>
      <c r="B204" s="78" t="s">
        <v>1427</v>
      </c>
      <c r="C204" s="8" t="s">
        <v>1428</v>
      </c>
      <c r="D204" s="36" t="s">
        <v>1429</v>
      </c>
      <c r="E204" s="11"/>
      <c r="F204" s="8" t="s">
        <v>30</v>
      </c>
      <c r="G204" s="8" t="s">
        <v>31</v>
      </c>
      <c r="H204" s="8" t="s">
        <v>32</v>
      </c>
      <c r="I204" s="24" t="s">
        <v>1430</v>
      </c>
      <c r="J204" s="25" t="s">
        <v>34</v>
      </c>
      <c r="K204" s="13" t="n">
        <v>500</v>
      </c>
      <c r="L204" s="14" t="n">
        <v>0</v>
      </c>
      <c r="M204" s="13" t="n">
        <v>1</v>
      </c>
      <c r="N204" s="15" t="n">
        <v>0</v>
      </c>
      <c r="O204" s="14" t="n">
        <v>750</v>
      </c>
      <c r="P204" s="14" t="n">
        <v>0</v>
      </c>
      <c r="Q204" s="16" t="n">
        <v>750</v>
      </c>
      <c r="R204" s="17" t="n">
        <v>42755</v>
      </c>
      <c r="S204" s="18" t="n">
        <v>42536</v>
      </c>
      <c r="T204" s="13" t="n">
        <v>20</v>
      </c>
      <c r="U204" s="19" t="n">
        <v>42720</v>
      </c>
      <c r="V204" s="20" t="s">
        <v>1431</v>
      </c>
      <c r="W204" s="20" t="s">
        <v>1432</v>
      </c>
      <c r="X204" s="20" t="s">
        <v>1433</v>
      </c>
      <c r="Y204" s="20" t="s">
        <v>38</v>
      </c>
      <c r="Z204" s="20" t="s">
        <v>39</v>
      </c>
      <c r="AA204" s="21" t="s">
        <v>1434</v>
      </c>
      <c r="AB204" s="13" t="s">
        <v>41</v>
      </c>
      <c r="AC204" s="13" t="s">
        <v>42</v>
      </c>
      <c r="AD204" s="7" t="n">
        <v>42528</v>
      </c>
    </row>
    <row r="205" customFormat="false" ht="15" hidden="false" customHeight="false" outlineLevel="0" collapsed="false">
      <c r="A205" s="8" t="n">
        <v>83</v>
      </c>
      <c r="B205" s="13" t="s">
        <v>1435</v>
      </c>
      <c r="C205" s="8" t="s">
        <v>1436</v>
      </c>
      <c r="D205" s="71" t="str">
        <f aca="false">HYPERLINK("mailto:daniel@santamarina.edu.br#","daniel@santamarina.edu.br")</f>
        <v>daniel@santamarina.edu.br</v>
      </c>
      <c r="E205" s="11"/>
      <c r="F205" s="8" t="s">
        <v>30</v>
      </c>
      <c r="G205" s="8" t="s">
        <v>31</v>
      </c>
      <c r="H205" s="8" t="s">
        <v>32</v>
      </c>
      <c r="I205" s="113" t="n">
        <v>43860402000179</v>
      </c>
      <c r="J205" s="13" t="s">
        <v>130</v>
      </c>
      <c r="K205" s="13" t="n">
        <v>0</v>
      </c>
      <c r="L205" s="15" t="n">
        <v>0</v>
      </c>
      <c r="M205" s="13" t="n">
        <v>1</v>
      </c>
      <c r="N205" s="15" t="n">
        <v>0</v>
      </c>
      <c r="O205" s="15" t="n">
        <v>0</v>
      </c>
      <c r="P205" s="15" t="n">
        <v>1.4</v>
      </c>
      <c r="Q205" s="16" t="n">
        <v>2053.8</v>
      </c>
      <c r="R205" s="17" t="n">
        <v>42755</v>
      </c>
      <c r="S205" s="18" t="n">
        <v>42116</v>
      </c>
      <c r="T205" s="13" t="n">
        <v>10</v>
      </c>
      <c r="U205" s="35" t="s">
        <v>59</v>
      </c>
      <c r="V205" s="27" t="s">
        <v>1437</v>
      </c>
      <c r="W205" s="27" t="n">
        <v>430</v>
      </c>
      <c r="X205" s="27" t="s">
        <v>1438</v>
      </c>
      <c r="Y205" s="27" t="s">
        <v>38</v>
      </c>
      <c r="Z205" s="27" t="s">
        <v>39</v>
      </c>
      <c r="AA205" s="27" t="s">
        <v>1439</v>
      </c>
      <c r="AB205" s="13" t="s">
        <v>41</v>
      </c>
      <c r="AC205" s="13" t="s">
        <v>42</v>
      </c>
      <c r="AD205" s="7" t="n">
        <v>42116</v>
      </c>
    </row>
    <row r="206" customFormat="false" ht="14.9" hidden="false" customHeight="false" outlineLevel="0" collapsed="false">
      <c r="A206" s="8" t="n">
        <v>783</v>
      </c>
      <c r="B206" s="25" t="s">
        <v>1440</v>
      </c>
      <c r="C206" s="8" t="s">
        <v>1441</v>
      </c>
      <c r="D206" s="36" t="s">
        <v>1442</v>
      </c>
      <c r="E206" s="11"/>
      <c r="F206" s="8" t="s">
        <v>30</v>
      </c>
      <c r="G206" s="8" t="s">
        <v>31</v>
      </c>
      <c r="H206" s="8" t="s">
        <v>32</v>
      </c>
      <c r="I206" s="58" t="n">
        <v>11036293000183</v>
      </c>
      <c r="J206" s="56" t="s">
        <v>78</v>
      </c>
      <c r="K206" s="13" t="n">
        <v>250</v>
      </c>
      <c r="L206" s="33" t="n">
        <v>0</v>
      </c>
      <c r="M206" s="13" t="n">
        <v>1</v>
      </c>
      <c r="N206" s="15" t="n">
        <v>0</v>
      </c>
      <c r="O206" s="33" t="n">
        <v>380</v>
      </c>
      <c r="P206" s="33" t="n">
        <v>0</v>
      </c>
      <c r="Q206" s="16" t="n">
        <v>380</v>
      </c>
      <c r="R206" s="17" t="n">
        <v>42755</v>
      </c>
      <c r="S206" s="34" t="n">
        <v>42537</v>
      </c>
      <c r="T206" s="13" t="n">
        <v>20</v>
      </c>
      <c r="U206" s="19" t="n">
        <v>42720</v>
      </c>
      <c r="V206" s="20" t="s">
        <v>1443</v>
      </c>
      <c r="W206" s="20" t="s">
        <v>1444</v>
      </c>
      <c r="X206" s="20" t="s">
        <v>1445</v>
      </c>
      <c r="Y206" s="20" t="s">
        <v>38</v>
      </c>
      <c r="Z206" s="20" t="s">
        <v>39</v>
      </c>
      <c r="AA206" s="21" t="s">
        <v>1446</v>
      </c>
      <c r="AB206" s="13" t="s">
        <v>41</v>
      </c>
      <c r="AC206" s="13" t="s">
        <v>42</v>
      </c>
      <c r="AD206" s="7" t="n">
        <v>42536</v>
      </c>
    </row>
    <row r="207" customFormat="false" ht="14.9" hidden="false" customHeight="false" outlineLevel="0" collapsed="false">
      <c r="A207" s="8" t="n">
        <v>1143</v>
      </c>
      <c r="B207" s="25" t="s">
        <v>1447</v>
      </c>
      <c r="C207" s="8" t="s">
        <v>1448</v>
      </c>
      <c r="D207" s="36" t="s">
        <v>1449</v>
      </c>
      <c r="E207" s="11"/>
      <c r="F207" s="8" t="s">
        <v>30</v>
      </c>
      <c r="G207" s="8" t="s">
        <v>31</v>
      </c>
      <c r="H207" s="8" t="s">
        <v>32</v>
      </c>
      <c r="I207" s="24" t="n">
        <v>50228097000405</v>
      </c>
      <c r="J207" s="25" t="s">
        <v>34</v>
      </c>
      <c r="K207" s="13" t="n">
        <v>500</v>
      </c>
      <c r="L207" s="14" t="n">
        <v>0</v>
      </c>
      <c r="M207" s="13" t="n">
        <v>1</v>
      </c>
      <c r="N207" s="15" t="n">
        <v>0</v>
      </c>
      <c r="O207" s="14" t="n">
        <v>750</v>
      </c>
      <c r="P207" s="14" t="n">
        <v>0</v>
      </c>
      <c r="Q207" s="16" t="n">
        <v>750</v>
      </c>
      <c r="R207" s="17" t="n">
        <v>42755</v>
      </c>
      <c r="S207" s="18" t="n">
        <v>42538</v>
      </c>
      <c r="T207" s="13" t="n">
        <v>20</v>
      </c>
      <c r="U207" s="19" t="n">
        <v>42720</v>
      </c>
      <c r="V207" s="20" t="s">
        <v>802</v>
      </c>
      <c r="W207" s="20" t="s">
        <v>1450</v>
      </c>
      <c r="X207" s="20" t="s">
        <v>538</v>
      </c>
      <c r="Y207" s="20" t="s">
        <v>38</v>
      </c>
      <c r="Z207" s="20" t="s">
        <v>39</v>
      </c>
      <c r="AA207" s="21" t="s">
        <v>1451</v>
      </c>
      <c r="AB207" s="13" t="s">
        <v>41</v>
      </c>
      <c r="AC207" s="13" t="s">
        <v>42</v>
      </c>
      <c r="AD207" s="7" t="n">
        <v>42544</v>
      </c>
    </row>
    <row r="208" customFormat="false" ht="14.9" hidden="false" customHeight="false" outlineLevel="0" collapsed="false">
      <c r="A208" s="8" t="n">
        <v>826</v>
      </c>
      <c r="B208" s="25" t="s">
        <v>1452</v>
      </c>
      <c r="C208" s="8" t="s">
        <v>1453</v>
      </c>
      <c r="D208" s="36" t="s">
        <v>1454</v>
      </c>
      <c r="E208" s="11"/>
      <c r="F208" s="8" t="s">
        <v>30</v>
      </c>
      <c r="G208" s="8" t="s">
        <v>31</v>
      </c>
      <c r="H208" s="8" t="s">
        <v>32</v>
      </c>
      <c r="I208" s="24" t="n">
        <v>50228097000677</v>
      </c>
      <c r="J208" s="25" t="s">
        <v>34</v>
      </c>
      <c r="K208" s="13" t="n">
        <v>500</v>
      </c>
      <c r="L208" s="14" t="n">
        <v>0</v>
      </c>
      <c r="M208" s="13" t="n">
        <v>1</v>
      </c>
      <c r="N208" s="15" t="n">
        <v>0</v>
      </c>
      <c r="O208" s="14" t="n">
        <v>750</v>
      </c>
      <c r="P208" s="14" t="n">
        <v>0</v>
      </c>
      <c r="Q208" s="16" t="n">
        <v>750</v>
      </c>
      <c r="R208" s="17" t="n">
        <v>42755</v>
      </c>
      <c r="S208" s="18" t="n">
        <v>42539</v>
      </c>
      <c r="T208" s="13" t="n">
        <v>20</v>
      </c>
      <c r="U208" s="19" t="n">
        <v>42720</v>
      </c>
      <c r="V208" s="20" t="s">
        <v>1455</v>
      </c>
      <c r="W208" s="20" t="s">
        <v>1456</v>
      </c>
      <c r="X208" s="20"/>
      <c r="Y208" s="20" t="s">
        <v>832</v>
      </c>
      <c r="Z208" s="20" t="s">
        <v>39</v>
      </c>
      <c r="AA208" s="21" t="s">
        <v>1457</v>
      </c>
      <c r="AB208" s="13" t="s">
        <v>41</v>
      </c>
      <c r="AC208" s="13" t="s">
        <v>42</v>
      </c>
      <c r="AD208" s="7" t="n">
        <v>42536</v>
      </c>
    </row>
    <row r="209" customFormat="false" ht="14.95" hidden="false" customHeight="false" outlineLevel="0" collapsed="false">
      <c r="A209" s="46"/>
      <c r="B209" s="82" t="s">
        <v>1458</v>
      </c>
      <c r="C209" s="8"/>
      <c r="D209" s="37" t="s">
        <v>1459</v>
      </c>
      <c r="E209" s="11"/>
      <c r="F209" s="8" t="s">
        <v>30</v>
      </c>
      <c r="G209" s="8" t="s">
        <v>31</v>
      </c>
      <c r="H209" s="8" t="s">
        <v>32</v>
      </c>
      <c r="I209" s="24" t="s">
        <v>1460</v>
      </c>
      <c r="J209" s="25" t="s">
        <v>354</v>
      </c>
      <c r="K209" s="13" t="n">
        <v>700</v>
      </c>
      <c r="L209" s="33" t="n">
        <v>900</v>
      </c>
      <c r="M209" s="13" t="n">
        <v>1</v>
      </c>
      <c r="N209" s="14" t="n">
        <v>0</v>
      </c>
      <c r="O209" s="83" t="n">
        <v>995</v>
      </c>
      <c r="P209" s="14" t="n">
        <v>0</v>
      </c>
      <c r="Q209" s="48" t="n">
        <v>0</v>
      </c>
      <c r="R209" s="17" t="n">
        <v>42755</v>
      </c>
      <c r="S209" s="17" t="n">
        <v>42698</v>
      </c>
      <c r="T209" s="13" t="n">
        <v>20</v>
      </c>
      <c r="U209" s="13" t="s">
        <v>200</v>
      </c>
      <c r="V209" s="49" t="s">
        <v>1461</v>
      </c>
      <c r="W209" s="27" t="n">
        <v>124</v>
      </c>
      <c r="X209" s="49" t="s">
        <v>1462</v>
      </c>
      <c r="Y209" s="49" t="s">
        <v>1463</v>
      </c>
      <c r="Z209" s="28" t="s">
        <v>39</v>
      </c>
      <c r="AA209" s="49" t="s">
        <v>1464</v>
      </c>
      <c r="AB209" s="27" t="s">
        <v>41</v>
      </c>
      <c r="AC209" s="27" t="s">
        <v>74</v>
      </c>
      <c r="AD209" s="84"/>
    </row>
    <row r="210" customFormat="false" ht="14.95" hidden="false" customHeight="false" outlineLevel="0" collapsed="false">
      <c r="A210" s="8" t="n">
        <v>297</v>
      </c>
      <c r="B210" s="13" t="s">
        <v>1465</v>
      </c>
      <c r="C210" s="8" t="s">
        <v>1466</v>
      </c>
      <c r="D210" s="10" t="str">
        <f aca="false">HYPERLINK("mailto:anaclaudia@see-saw.com.br#","anaclaudia@see-saw.com.br")</f>
        <v>anaclaudia@see-saw.com.br</v>
      </c>
      <c r="E210" s="11"/>
      <c r="F210" s="8" t="s">
        <v>30</v>
      </c>
      <c r="G210" s="8" t="s">
        <v>31</v>
      </c>
      <c r="H210" s="8" t="s">
        <v>32</v>
      </c>
      <c r="I210" s="12" t="s">
        <v>1467</v>
      </c>
      <c r="J210" s="9" t="s">
        <v>130</v>
      </c>
      <c r="K210" s="13" t="n">
        <v>0</v>
      </c>
      <c r="L210" s="14" t="n">
        <v>0</v>
      </c>
      <c r="M210" s="13" t="n">
        <v>1</v>
      </c>
      <c r="N210" s="15" t="n">
        <v>0</v>
      </c>
      <c r="O210" s="14" t="n">
        <v>0</v>
      </c>
      <c r="P210" s="14" t="n">
        <v>1.94</v>
      </c>
      <c r="Q210" s="16" t="n">
        <v>1290.1</v>
      </c>
      <c r="R210" s="17" t="n">
        <v>42755</v>
      </c>
      <c r="S210" s="18" t="n">
        <v>42297</v>
      </c>
      <c r="T210" s="13" t="n">
        <v>10</v>
      </c>
      <c r="U210" s="35" t="s">
        <v>59</v>
      </c>
      <c r="V210" s="27" t="s">
        <v>1468</v>
      </c>
      <c r="W210" s="27" t="n">
        <v>86</v>
      </c>
      <c r="X210" s="27" t="s">
        <v>1469</v>
      </c>
      <c r="Y210" s="27" t="s">
        <v>38</v>
      </c>
      <c r="Z210" s="27" t="s">
        <v>39</v>
      </c>
      <c r="AA210" s="29" t="s">
        <v>1470</v>
      </c>
      <c r="AB210" s="13" t="s">
        <v>41</v>
      </c>
      <c r="AC210" s="13" t="s">
        <v>42</v>
      </c>
      <c r="AD210" s="7" t="n">
        <v>42304</v>
      </c>
    </row>
    <row r="211" customFormat="false" ht="14.95" hidden="false" customHeight="false" outlineLevel="0" collapsed="false">
      <c r="A211" s="8" t="n">
        <v>1025</v>
      </c>
      <c r="B211" s="25" t="s">
        <v>1471</v>
      </c>
      <c r="C211" s="8" t="s">
        <v>1472</v>
      </c>
      <c r="D211" s="36" t="s">
        <v>1473</v>
      </c>
      <c r="E211" s="11"/>
      <c r="F211" s="8" t="s">
        <v>30</v>
      </c>
      <c r="G211" s="8" t="s">
        <v>31</v>
      </c>
      <c r="H211" s="8" t="s">
        <v>32</v>
      </c>
      <c r="I211" s="58" t="s">
        <v>1474</v>
      </c>
      <c r="J211" s="56" t="s">
        <v>105</v>
      </c>
      <c r="K211" s="13" t="n">
        <v>750</v>
      </c>
      <c r="L211" s="33" t="n">
        <v>900</v>
      </c>
      <c r="M211" s="56" t="n">
        <v>1</v>
      </c>
      <c r="N211" s="33" t="n">
        <v>0</v>
      </c>
      <c r="O211" s="33" t="n">
        <v>995</v>
      </c>
      <c r="P211" s="33" t="n">
        <v>0</v>
      </c>
      <c r="Q211" s="16" t="n">
        <v>0</v>
      </c>
      <c r="R211" s="17" t="n">
        <v>42755</v>
      </c>
      <c r="S211" s="34" t="n">
        <v>42641</v>
      </c>
      <c r="T211" s="13" t="n">
        <v>20</v>
      </c>
      <c r="U211" s="26" t="n">
        <v>42752</v>
      </c>
      <c r="V211" s="28" t="s">
        <v>1475</v>
      </c>
      <c r="W211" s="28" t="s">
        <v>210</v>
      </c>
      <c r="X211" s="28" t="s">
        <v>1476</v>
      </c>
      <c r="Y211" s="28" t="s">
        <v>1477</v>
      </c>
      <c r="Z211" s="28" t="s">
        <v>184</v>
      </c>
      <c r="AA211" s="29" t="s">
        <v>1478</v>
      </c>
      <c r="AB211" s="13" t="s">
        <v>41</v>
      </c>
      <c r="AC211" s="13" t="s">
        <v>228</v>
      </c>
      <c r="AD211" s="30"/>
    </row>
    <row r="212" customFormat="false" ht="14.9" hidden="false" customHeight="false" outlineLevel="0" collapsed="false">
      <c r="A212" s="8" t="n">
        <v>1121</v>
      </c>
      <c r="B212" s="25" t="s">
        <v>1479</v>
      </c>
      <c r="C212" s="8" t="s">
        <v>1480</v>
      </c>
      <c r="D212" s="62" t="s">
        <v>1481</v>
      </c>
      <c r="E212" s="11"/>
      <c r="F212" s="8" t="s">
        <v>30</v>
      </c>
      <c r="G212" s="8" t="s">
        <v>31</v>
      </c>
      <c r="H212" s="8" t="s">
        <v>32</v>
      </c>
      <c r="I212" s="24" t="n">
        <v>9527666000177</v>
      </c>
      <c r="J212" s="25" t="s">
        <v>1482</v>
      </c>
      <c r="K212" s="13" t="n">
        <v>250</v>
      </c>
      <c r="L212" s="14" t="n">
        <v>0</v>
      </c>
      <c r="M212" s="13" t="n">
        <v>1</v>
      </c>
      <c r="N212" s="15" t="n">
        <v>0</v>
      </c>
      <c r="O212" s="14" t="n">
        <v>395</v>
      </c>
      <c r="P212" s="14" t="n">
        <v>0</v>
      </c>
      <c r="Q212" s="16" t="n">
        <v>395</v>
      </c>
      <c r="R212" s="17" t="n">
        <v>42755</v>
      </c>
      <c r="S212" s="18" t="n">
        <v>42536</v>
      </c>
      <c r="T212" s="13" t="n">
        <v>20</v>
      </c>
      <c r="U212" s="19" t="n">
        <v>42720</v>
      </c>
      <c r="V212" s="20" t="s">
        <v>1483</v>
      </c>
      <c r="W212" s="20" t="s">
        <v>1484</v>
      </c>
      <c r="X212" s="20" t="s">
        <v>1381</v>
      </c>
      <c r="Y212" s="20" t="s">
        <v>38</v>
      </c>
      <c r="Z212" s="20" t="s">
        <v>39</v>
      </c>
      <c r="AA212" s="21" t="s">
        <v>1485</v>
      </c>
      <c r="AB212" s="13" t="s">
        <v>41</v>
      </c>
      <c r="AC212" s="13" t="s">
        <v>42</v>
      </c>
      <c r="AD212" s="7" t="n">
        <v>42536</v>
      </c>
    </row>
    <row r="213" customFormat="false" ht="14.95" hidden="false" customHeight="false" outlineLevel="0" collapsed="false">
      <c r="A213" s="8" t="n">
        <v>1121</v>
      </c>
      <c r="B213" s="25" t="s">
        <v>1479</v>
      </c>
      <c r="C213" s="8" t="s">
        <v>1486</v>
      </c>
      <c r="D213" s="62" t="s">
        <v>1481</v>
      </c>
      <c r="E213" s="11"/>
      <c r="F213" s="8" t="s">
        <v>30</v>
      </c>
      <c r="G213" s="8" t="s">
        <v>31</v>
      </c>
      <c r="H213" s="8" t="s">
        <v>32</v>
      </c>
      <c r="I213" s="24" t="n">
        <v>9527666000177</v>
      </c>
      <c r="J213" s="25" t="s">
        <v>1482</v>
      </c>
      <c r="K213" s="13" t="n">
        <v>250</v>
      </c>
      <c r="L213" s="14" t="n">
        <v>0</v>
      </c>
      <c r="M213" s="13" t="n">
        <v>1</v>
      </c>
      <c r="N213" s="15" t="n">
        <v>0</v>
      </c>
      <c r="O213" s="14" t="n">
        <v>0</v>
      </c>
      <c r="P213" s="14" t="n">
        <v>0</v>
      </c>
      <c r="Q213" s="16" t="n">
        <f aca="false">O213</f>
        <v>0</v>
      </c>
      <c r="R213" s="17" t="n">
        <v>42755</v>
      </c>
      <c r="S213" s="18" t="n">
        <v>42536</v>
      </c>
      <c r="T213" s="13" t="n">
        <v>20</v>
      </c>
      <c r="U213" s="19" t="n">
        <v>42720</v>
      </c>
      <c r="V213" s="20" t="s">
        <v>1483</v>
      </c>
      <c r="W213" s="20" t="s">
        <v>1484</v>
      </c>
      <c r="X213" s="20" t="s">
        <v>1381</v>
      </c>
      <c r="Y213" s="20" t="s">
        <v>38</v>
      </c>
      <c r="Z213" s="20" t="s">
        <v>39</v>
      </c>
      <c r="AA213" s="21" t="s">
        <v>1485</v>
      </c>
      <c r="AB213" s="13" t="s">
        <v>41</v>
      </c>
      <c r="AC213" s="13" t="s">
        <v>42</v>
      </c>
      <c r="AD213" s="7" t="n">
        <v>42536</v>
      </c>
    </row>
    <row r="214" customFormat="false" ht="14.95" hidden="false" customHeight="false" outlineLevel="0" collapsed="false">
      <c r="A214" s="8" t="n">
        <v>1121</v>
      </c>
      <c r="B214" s="25" t="s">
        <v>1479</v>
      </c>
      <c r="C214" s="8" t="s">
        <v>1487</v>
      </c>
      <c r="D214" s="62" t="s">
        <v>1481</v>
      </c>
      <c r="E214" s="11"/>
      <c r="F214" s="8" t="s">
        <v>30</v>
      </c>
      <c r="G214" s="8" t="s">
        <v>31</v>
      </c>
      <c r="H214" s="8" t="s">
        <v>32</v>
      </c>
      <c r="I214" s="24" t="n">
        <v>9527666000177</v>
      </c>
      <c r="J214" s="25" t="s">
        <v>1482</v>
      </c>
      <c r="K214" s="13" t="n">
        <v>250</v>
      </c>
      <c r="L214" s="14" t="n">
        <v>0</v>
      </c>
      <c r="M214" s="13" t="n">
        <v>1</v>
      </c>
      <c r="N214" s="15" t="n">
        <v>0</v>
      </c>
      <c r="O214" s="14" t="n">
        <v>0</v>
      </c>
      <c r="P214" s="14" t="n">
        <v>0</v>
      </c>
      <c r="Q214" s="16" t="n">
        <f aca="false">O214</f>
        <v>0</v>
      </c>
      <c r="R214" s="17" t="n">
        <v>42755</v>
      </c>
      <c r="S214" s="18" t="n">
        <v>42536</v>
      </c>
      <c r="T214" s="13" t="n">
        <v>20</v>
      </c>
      <c r="U214" s="19" t="n">
        <v>42720</v>
      </c>
      <c r="V214" s="20" t="s">
        <v>1483</v>
      </c>
      <c r="W214" s="20" t="s">
        <v>1484</v>
      </c>
      <c r="X214" s="20" t="s">
        <v>1381</v>
      </c>
      <c r="Y214" s="20" t="s">
        <v>38</v>
      </c>
      <c r="Z214" s="20" t="s">
        <v>39</v>
      </c>
      <c r="AA214" s="21" t="s">
        <v>1485</v>
      </c>
      <c r="AB214" s="13" t="s">
        <v>41</v>
      </c>
      <c r="AC214" s="13" t="s">
        <v>42</v>
      </c>
      <c r="AD214" s="7" t="n">
        <v>42536</v>
      </c>
    </row>
    <row r="215" customFormat="false" ht="14.95" hidden="false" customHeight="false" outlineLevel="0" collapsed="false">
      <c r="A215" s="8"/>
      <c r="B215" s="25" t="s">
        <v>1488</v>
      </c>
      <c r="C215" s="8"/>
      <c r="D215" s="11"/>
      <c r="E215" s="11"/>
      <c r="F215" s="8" t="s">
        <v>30</v>
      </c>
      <c r="G215" s="8" t="s">
        <v>31</v>
      </c>
      <c r="H215" s="8" t="s">
        <v>32</v>
      </c>
      <c r="I215" s="85"/>
      <c r="J215" s="86" t="s">
        <v>700</v>
      </c>
      <c r="K215" s="13" t="n">
        <v>0</v>
      </c>
      <c r="L215" s="87" t="n">
        <v>0</v>
      </c>
      <c r="M215" s="86" t="n">
        <v>1</v>
      </c>
      <c r="N215" s="87" t="n">
        <v>0</v>
      </c>
      <c r="O215" s="87" t="n">
        <v>0</v>
      </c>
      <c r="P215" s="87" t="n">
        <v>0</v>
      </c>
      <c r="Q215" s="16" t="n">
        <f aca="false">O215</f>
        <v>0</v>
      </c>
      <c r="R215" s="17" t="n">
        <v>42755</v>
      </c>
      <c r="S215" s="88" t="n">
        <v>42669</v>
      </c>
      <c r="T215" s="13" t="n">
        <v>20</v>
      </c>
      <c r="U215" s="26" t="n">
        <v>43025</v>
      </c>
      <c r="V215" s="28"/>
      <c r="W215" s="28"/>
      <c r="X215" s="28"/>
      <c r="Y215" s="28"/>
      <c r="Z215" s="28"/>
      <c r="AA215" s="29"/>
      <c r="AB215" s="13" t="s">
        <v>41</v>
      </c>
      <c r="AC215" s="13"/>
      <c r="AD215" s="30"/>
    </row>
    <row r="216" customFormat="false" ht="14.15" hidden="false" customHeight="false" outlineLevel="0" collapsed="false">
      <c r="A216" s="8" t="n">
        <v>457</v>
      </c>
      <c r="B216" s="13" t="s">
        <v>1489</v>
      </c>
      <c r="C216" s="8" t="s">
        <v>1490</v>
      </c>
      <c r="D216" s="43" t="str">
        <f aca="false">HYPERLINK("mailto:financeiro@sinodal.com.br#","financeiro@sinodal.com.br")</f>
        <v>financeiro@sinodal.com.br</v>
      </c>
      <c r="E216" s="11"/>
      <c r="F216" s="8" t="s">
        <v>30</v>
      </c>
      <c r="G216" s="8" t="s">
        <v>31</v>
      </c>
      <c r="H216" s="8" t="s">
        <v>32</v>
      </c>
      <c r="I216" s="8" t="n">
        <v>96746441000610</v>
      </c>
      <c r="J216" s="13" t="s">
        <v>738</v>
      </c>
      <c r="K216" s="13" t="n">
        <v>1250</v>
      </c>
      <c r="L216" s="14" t="n">
        <v>0</v>
      </c>
      <c r="M216" s="13" t="n">
        <v>1</v>
      </c>
      <c r="N216" s="15" t="n">
        <v>0</v>
      </c>
      <c r="O216" s="15" t="n">
        <v>1562.5</v>
      </c>
      <c r="P216" s="15" t="n">
        <v>0</v>
      </c>
      <c r="Q216" s="16" t="n">
        <v>1562.5</v>
      </c>
      <c r="R216" s="17" t="n">
        <v>42755</v>
      </c>
      <c r="S216" s="17" t="n">
        <v>42381</v>
      </c>
      <c r="T216" s="13" t="n">
        <v>20</v>
      </c>
      <c r="U216" s="35" t="s">
        <v>59</v>
      </c>
      <c r="V216" s="27" t="s">
        <v>1491</v>
      </c>
      <c r="W216" s="27" t="n">
        <v>874</v>
      </c>
      <c r="X216" s="27" t="s">
        <v>1492</v>
      </c>
      <c r="Y216" s="27" t="s">
        <v>1493</v>
      </c>
      <c r="Z216" s="27" t="s">
        <v>83</v>
      </c>
      <c r="AA216" s="27" t="s">
        <v>1494</v>
      </c>
      <c r="AB216" s="13" t="s">
        <v>41</v>
      </c>
      <c r="AC216" s="13" t="s">
        <v>42</v>
      </c>
      <c r="AD216" s="7" t="n">
        <v>42394</v>
      </c>
    </row>
    <row r="217" customFormat="false" ht="14.9" hidden="false" customHeight="false" outlineLevel="0" collapsed="false">
      <c r="A217" s="8" t="n">
        <v>747</v>
      </c>
      <c r="B217" s="25" t="s">
        <v>1495</v>
      </c>
      <c r="C217" s="8" t="s">
        <v>1496</v>
      </c>
      <c r="D217" s="10" t="str">
        <f aca="false">HYPERLINK("mailto:cintia@precoltec.com.br#","cintia@precoltec.com.br")</f>
        <v>cintia@precoltec.com.br</v>
      </c>
      <c r="E217" s="44" t="str">
        <f aca="false">HYPERLINK("mailto:cintiapct@gmail.com#","cintiapct@gmail.com")</f>
        <v>cintiapct@gmail.com</v>
      </c>
      <c r="F217" s="8" t="s">
        <v>30</v>
      </c>
      <c r="G217" s="8" t="s">
        <v>31</v>
      </c>
      <c r="H217" s="8" t="s">
        <v>32</v>
      </c>
      <c r="I217" s="12" t="s">
        <v>1497</v>
      </c>
      <c r="J217" s="9" t="s">
        <v>105</v>
      </c>
      <c r="K217" s="13" t="n">
        <v>750</v>
      </c>
      <c r="L217" s="14" t="n">
        <v>0</v>
      </c>
      <c r="M217" s="13" t="n">
        <v>1</v>
      </c>
      <c r="N217" s="15" t="n">
        <v>0</v>
      </c>
      <c r="O217" s="14" t="n">
        <v>687</v>
      </c>
      <c r="P217" s="14" t="n">
        <v>0</v>
      </c>
      <c r="Q217" s="16" t="n">
        <v>687</v>
      </c>
      <c r="R217" s="17" t="n">
        <v>42755</v>
      </c>
      <c r="S217" s="18" t="n">
        <v>42342</v>
      </c>
      <c r="T217" s="13" t="n">
        <v>20</v>
      </c>
      <c r="U217" s="35" t="s">
        <v>59</v>
      </c>
      <c r="V217" s="27" t="s">
        <v>1498</v>
      </c>
      <c r="W217" s="27" t="n">
        <v>274</v>
      </c>
      <c r="X217" s="27" t="s">
        <v>1499</v>
      </c>
      <c r="Y217" s="27" t="s">
        <v>472</v>
      </c>
      <c r="Z217" s="27" t="s">
        <v>39</v>
      </c>
      <c r="AA217" s="29" t="s">
        <v>1500</v>
      </c>
      <c r="AB217" s="13" t="s">
        <v>41</v>
      </c>
      <c r="AC217" s="13" t="s">
        <v>42</v>
      </c>
      <c r="AD217" s="7" t="n">
        <v>42473</v>
      </c>
    </row>
    <row r="218" customFormat="false" ht="14.9" hidden="false" customHeight="false" outlineLevel="0" collapsed="false">
      <c r="A218" s="8" t="n">
        <v>975</v>
      </c>
      <c r="B218" s="13" t="s">
        <v>1501</v>
      </c>
      <c r="C218" s="8" t="s">
        <v>1502</v>
      </c>
      <c r="D218" s="114" t="s">
        <v>1503</v>
      </c>
      <c r="E218" s="11"/>
      <c r="F218" s="8" t="s">
        <v>30</v>
      </c>
      <c r="G218" s="8" t="s">
        <v>31</v>
      </c>
      <c r="H218" s="8" t="s">
        <v>32</v>
      </c>
      <c r="I218" s="12" t="s">
        <v>1504</v>
      </c>
      <c r="J218" s="9" t="s">
        <v>603</v>
      </c>
      <c r="K218" s="13" t="n">
        <v>1500</v>
      </c>
      <c r="L218" s="14" t="n">
        <v>0</v>
      </c>
      <c r="M218" s="13" t="n">
        <v>1</v>
      </c>
      <c r="N218" s="15" t="n">
        <v>0</v>
      </c>
      <c r="O218" s="14" t="n">
        <v>1480</v>
      </c>
      <c r="P218" s="14" t="n">
        <v>0</v>
      </c>
      <c r="Q218" s="16" t="n">
        <v>1480</v>
      </c>
      <c r="R218" s="17" t="n">
        <v>42755</v>
      </c>
      <c r="S218" s="18" t="n">
        <v>42511</v>
      </c>
      <c r="T218" s="13" t="n">
        <v>20</v>
      </c>
      <c r="U218" s="19" t="n">
        <v>42720</v>
      </c>
      <c r="V218" s="20" t="s">
        <v>1505</v>
      </c>
      <c r="W218" s="20" t="s">
        <v>1506</v>
      </c>
      <c r="X218" s="20" t="s">
        <v>1507</v>
      </c>
      <c r="Y218" s="20" t="s">
        <v>1508</v>
      </c>
      <c r="Z218" s="20" t="s">
        <v>1509</v>
      </c>
      <c r="AA218" s="21" t="s">
        <v>1510</v>
      </c>
      <c r="AB218" s="13" t="s">
        <v>41</v>
      </c>
      <c r="AC218" s="13" t="s">
        <v>42</v>
      </c>
      <c r="AD218" s="7" t="n">
        <v>42511</v>
      </c>
    </row>
    <row r="219" customFormat="false" ht="14.9" hidden="false" customHeight="false" outlineLevel="0" collapsed="false">
      <c r="A219" s="8" t="n">
        <v>681</v>
      </c>
      <c r="B219" s="39" t="s">
        <v>1511</v>
      </c>
      <c r="C219" s="8" t="s">
        <v>1512</v>
      </c>
      <c r="D219" s="10" t="str">
        <f aca="false">HYPERLINK("mailto:financeiro.fiscal@escolastagium.com.br#","financeiro.fiscal@escolastagium.com.br")</f>
        <v>financeiro.fiscal@escolastagium.com.br</v>
      </c>
      <c r="E219" s="11"/>
      <c r="F219" s="8" t="s">
        <v>30</v>
      </c>
      <c r="G219" s="8" t="s">
        <v>31</v>
      </c>
      <c r="H219" s="8" t="s">
        <v>32</v>
      </c>
      <c r="I219" s="12" t="s">
        <v>1513</v>
      </c>
      <c r="J219" s="9" t="s">
        <v>105</v>
      </c>
      <c r="K219" s="13" t="n">
        <v>750</v>
      </c>
      <c r="L219" s="14" t="n">
        <v>0</v>
      </c>
      <c r="M219" s="13" t="n">
        <v>1</v>
      </c>
      <c r="N219" s="15" t="n">
        <v>0</v>
      </c>
      <c r="O219" s="14" t="n">
        <v>960</v>
      </c>
      <c r="P219" s="14" t="n">
        <v>0</v>
      </c>
      <c r="Q219" s="16" t="n">
        <v>960</v>
      </c>
      <c r="R219" s="17" t="n">
        <v>42755</v>
      </c>
      <c r="S219" s="18" t="n">
        <v>42429</v>
      </c>
      <c r="T219" s="13" t="n">
        <v>20</v>
      </c>
      <c r="U219" s="35" t="s">
        <v>59</v>
      </c>
      <c r="V219" s="27" t="s">
        <v>1514</v>
      </c>
      <c r="W219" s="27" t="n">
        <v>132</v>
      </c>
      <c r="X219" s="27" t="s">
        <v>1515</v>
      </c>
      <c r="Y219" s="27" t="s">
        <v>1516</v>
      </c>
      <c r="Z219" s="27" t="s">
        <v>39</v>
      </c>
      <c r="AA219" s="29" t="s">
        <v>1517</v>
      </c>
      <c r="AB219" s="13" t="s">
        <v>41</v>
      </c>
      <c r="AC219" s="13" t="s">
        <v>42</v>
      </c>
      <c r="AD219" s="7" t="n">
        <v>42677</v>
      </c>
    </row>
    <row r="220" customFormat="false" ht="14.15" hidden="false" customHeight="false" outlineLevel="0" collapsed="false">
      <c r="A220" s="8" t="n">
        <v>61</v>
      </c>
      <c r="B220" s="13" t="s">
        <v>1518</v>
      </c>
      <c r="C220" s="8" t="s">
        <v>1519</v>
      </c>
      <c r="D220" s="10" t="str">
        <f aca="false">HYPERLINK("mailto:tesouraria@colstellamaris.com.br#","tesouraria@colstellamaris.com.br")</f>
        <v>tesouraria@colstellamaris.com.br</v>
      </c>
      <c r="E220" s="11"/>
      <c r="F220" s="8" t="s">
        <v>30</v>
      </c>
      <c r="G220" s="8" t="s">
        <v>31</v>
      </c>
      <c r="H220" s="8" t="s">
        <v>32</v>
      </c>
      <c r="I220" s="8" t="n">
        <v>60533940000844</v>
      </c>
      <c r="J220" s="13" t="s">
        <v>130</v>
      </c>
      <c r="K220" s="13" t="n">
        <v>0</v>
      </c>
      <c r="L220" s="15" t="n">
        <v>0</v>
      </c>
      <c r="M220" s="13" t="n">
        <v>1</v>
      </c>
      <c r="N220" s="15" t="n">
        <v>0</v>
      </c>
      <c r="O220" s="15" t="n">
        <v>0</v>
      </c>
      <c r="P220" s="15" t="n">
        <v>2.02</v>
      </c>
      <c r="Q220" s="16" t="n">
        <v>1523.08</v>
      </c>
      <c r="R220" s="17" t="n">
        <v>42755</v>
      </c>
      <c r="S220" s="17" t="n">
        <v>42038</v>
      </c>
      <c r="T220" s="13" t="n">
        <v>20</v>
      </c>
      <c r="U220" s="35" t="s">
        <v>59</v>
      </c>
      <c r="V220" s="27" t="s">
        <v>1520</v>
      </c>
      <c r="W220" s="27" t="n">
        <v>771</v>
      </c>
      <c r="X220" s="27" t="s">
        <v>1521</v>
      </c>
      <c r="Y220" s="27" t="s">
        <v>832</v>
      </c>
      <c r="Z220" s="27" t="s">
        <v>39</v>
      </c>
      <c r="AA220" s="29" t="s">
        <v>1522</v>
      </c>
      <c r="AB220" s="13" t="s">
        <v>41</v>
      </c>
      <c r="AC220" s="13" t="s">
        <v>42</v>
      </c>
      <c r="AD220" s="7" t="n">
        <v>42066</v>
      </c>
    </row>
    <row r="221" customFormat="false" ht="14.9" hidden="false" customHeight="false" outlineLevel="0" collapsed="false">
      <c r="A221" s="8" t="n">
        <v>688</v>
      </c>
      <c r="B221" s="13" t="s">
        <v>1523</v>
      </c>
      <c r="C221" s="8" t="s">
        <v>1524</v>
      </c>
      <c r="D221" s="10" t="str">
        <f aca="false">HYPERLINK("mailto:claudiapiccino@uol.com.br#","claudiapiccino@uol.com.br")</f>
        <v>claudiapiccino@uol.com.br</v>
      </c>
      <c r="E221" s="11"/>
      <c r="F221" s="8" t="s">
        <v>30</v>
      </c>
      <c r="G221" s="8" t="s">
        <v>31</v>
      </c>
      <c r="H221" s="8" t="s">
        <v>32</v>
      </c>
      <c r="I221" s="12" t="s">
        <v>1525</v>
      </c>
      <c r="J221" s="9" t="s">
        <v>199</v>
      </c>
      <c r="K221" s="13" t="n">
        <v>100</v>
      </c>
      <c r="L221" s="14" t="n">
        <v>0</v>
      </c>
      <c r="M221" s="13" t="n">
        <v>1</v>
      </c>
      <c r="N221" s="15" t="n">
        <v>0</v>
      </c>
      <c r="O221" s="14" t="n">
        <v>195</v>
      </c>
      <c r="P221" s="14" t="n">
        <v>0</v>
      </c>
      <c r="Q221" s="16" t="n">
        <v>195</v>
      </c>
      <c r="R221" s="17" t="n">
        <v>42755</v>
      </c>
      <c r="S221" s="18" t="n">
        <v>42677</v>
      </c>
      <c r="T221" s="13" t="n">
        <v>20</v>
      </c>
      <c r="U221" s="35" t="s">
        <v>59</v>
      </c>
      <c r="V221" s="27" t="s">
        <v>1526</v>
      </c>
      <c r="W221" s="27" t="n">
        <v>629</v>
      </c>
      <c r="X221" s="27" t="s">
        <v>1527</v>
      </c>
      <c r="Y221" s="27" t="s">
        <v>38</v>
      </c>
      <c r="Z221" s="27" t="s">
        <v>39</v>
      </c>
      <c r="AA221" s="29" t="s">
        <v>1528</v>
      </c>
      <c r="AB221" s="13" t="s">
        <v>41</v>
      </c>
      <c r="AC221" s="13" t="s">
        <v>228</v>
      </c>
      <c r="AD221" s="7" t="n">
        <v>42494</v>
      </c>
    </row>
    <row r="222" customFormat="false" ht="14.95" hidden="false" customHeight="false" outlineLevel="0" collapsed="false">
      <c r="A222" s="46"/>
      <c r="B222" s="82" t="s">
        <v>1529</v>
      </c>
      <c r="C222" s="8"/>
      <c r="D222" s="37" t="s">
        <v>1530</v>
      </c>
      <c r="E222" s="11"/>
      <c r="F222" s="8" t="s">
        <v>30</v>
      </c>
      <c r="G222" s="8" t="s">
        <v>31</v>
      </c>
      <c r="H222" s="8" t="s">
        <v>32</v>
      </c>
      <c r="I222" s="24" t="s">
        <v>1531</v>
      </c>
      <c r="J222" s="25" t="s">
        <v>47</v>
      </c>
      <c r="K222" s="13" t="n">
        <v>200</v>
      </c>
      <c r="L222" s="33" t="n">
        <v>900</v>
      </c>
      <c r="M222" s="13" t="n">
        <v>1</v>
      </c>
      <c r="N222" s="14" t="n">
        <v>0</v>
      </c>
      <c r="O222" s="83" t="n">
        <v>395</v>
      </c>
      <c r="P222" s="14" t="n">
        <v>0</v>
      </c>
      <c r="Q222" s="48" t="n">
        <v>0</v>
      </c>
      <c r="R222" s="17" t="n">
        <v>42755</v>
      </c>
      <c r="S222" s="17" t="n">
        <v>42698</v>
      </c>
      <c r="T222" s="13" t="n">
        <v>20</v>
      </c>
      <c r="U222" s="13" t="s">
        <v>200</v>
      </c>
      <c r="V222" s="49" t="s">
        <v>1532</v>
      </c>
      <c r="W222" s="27" t="n">
        <v>75</v>
      </c>
      <c r="X222" s="49" t="s">
        <v>688</v>
      </c>
      <c r="Y222" s="27" t="s">
        <v>1533</v>
      </c>
      <c r="Z222" s="28" t="s">
        <v>39</v>
      </c>
      <c r="AA222" s="49" t="s">
        <v>1534</v>
      </c>
      <c r="AB222" s="27" t="s">
        <v>41</v>
      </c>
      <c r="AC222" s="27" t="s">
        <v>74</v>
      </c>
      <c r="AD222" s="84"/>
    </row>
    <row r="223" customFormat="false" ht="14.95" hidden="false" customHeight="false" outlineLevel="0" collapsed="false">
      <c r="A223" s="46"/>
      <c r="B223" s="82" t="s">
        <v>1535</v>
      </c>
      <c r="C223" s="8"/>
      <c r="D223" s="37" t="s">
        <v>1536</v>
      </c>
      <c r="E223" s="11"/>
      <c r="F223" s="8" t="s">
        <v>30</v>
      </c>
      <c r="G223" s="8" t="s">
        <v>31</v>
      </c>
      <c r="H223" s="8" t="s">
        <v>32</v>
      </c>
      <c r="I223" s="24" t="s">
        <v>1537</v>
      </c>
      <c r="J223" s="25" t="s">
        <v>47</v>
      </c>
      <c r="K223" s="13" t="n">
        <v>200</v>
      </c>
      <c r="L223" s="33" t="n">
        <v>900</v>
      </c>
      <c r="M223" s="13" t="n">
        <v>1</v>
      </c>
      <c r="N223" s="14" t="n">
        <v>0</v>
      </c>
      <c r="O223" s="83" t="n">
        <v>395</v>
      </c>
      <c r="P223" s="14" t="n">
        <v>0</v>
      </c>
      <c r="Q223" s="48" t="n">
        <v>0</v>
      </c>
      <c r="R223" s="17" t="n">
        <v>42755</v>
      </c>
      <c r="S223" s="17" t="n">
        <v>42698</v>
      </c>
      <c r="T223" s="13" t="n">
        <v>20</v>
      </c>
      <c r="U223" s="13" t="s">
        <v>200</v>
      </c>
      <c r="V223" s="49" t="s">
        <v>1538</v>
      </c>
      <c r="W223" s="27" t="n">
        <v>326</v>
      </c>
      <c r="X223" s="49" t="s">
        <v>688</v>
      </c>
      <c r="Y223" s="27" t="s">
        <v>1533</v>
      </c>
      <c r="Z223" s="28" t="s">
        <v>39</v>
      </c>
      <c r="AA223" s="49" t="s">
        <v>1539</v>
      </c>
      <c r="AB223" s="27" t="s">
        <v>41</v>
      </c>
      <c r="AC223" s="27" t="s">
        <v>74</v>
      </c>
      <c r="AD223" s="84"/>
    </row>
    <row r="224" customFormat="false" ht="14.9" hidden="false" customHeight="false" outlineLevel="0" collapsed="false">
      <c r="A224" s="8" t="n">
        <v>1246</v>
      </c>
      <c r="B224" s="25" t="s">
        <v>1540</v>
      </c>
      <c r="C224" s="8" t="s">
        <v>1541</v>
      </c>
      <c r="D224" s="36" t="s">
        <v>1542</v>
      </c>
      <c r="E224" s="11"/>
      <c r="F224" s="8" t="s">
        <v>30</v>
      </c>
      <c r="G224" s="8" t="s">
        <v>31</v>
      </c>
      <c r="H224" s="8" t="s">
        <v>32</v>
      </c>
      <c r="I224" s="58" t="s">
        <v>1543</v>
      </c>
      <c r="J224" s="25" t="s">
        <v>78</v>
      </c>
      <c r="K224" s="13" t="n">
        <v>250</v>
      </c>
      <c r="L224" s="14" t="n">
        <v>0</v>
      </c>
      <c r="M224" s="13" t="n">
        <v>1</v>
      </c>
      <c r="N224" s="15" t="n">
        <v>0</v>
      </c>
      <c r="O224" s="14" t="n">
        <v>495</v>
      </c>
      <c r="P224" s="14" t="n">
        <v>0</v>
      </c>
      <c r="Q224" s="16" t="n">
        <v>495</v>
      </c>
      <c r="R224" s="17" t="n">
        <v>42755</v>
      </c>
      <c r="S224" s="18" t="n">
        <v>42544</v>
      </c>
      <c r="T224" s="13" t="n">
        <v>20</v>
      </c>
      <c r="U224" s="19" t="n">
        <v>42720</v>
      </c>
      <c r="V224" s="20" t="s">
        <v>1544</v>
      </c>
      <c r="W224" s="20" t="s">
        <v>1545</v>
      </c>
      <c r="X224" s="20" t="s">
        <v>538</v>
      </c>
      <c r="Y224" s="20" t="s">
        <v>38</v>
      </c>
      <c r="Z224" s="20" t="s">
        <v>39</v>
      </c>
      <c r="AA224" s="21" t="s">
        <v>1546</v>
      </c>
      <c r="AB224" s="13" t="s">
        <v>41</v>
      </c>
      <c r="AC224" s="13" t="s">
        <v>42</v>
      </c>
      <c r="AD224" s="7" t="n">
        <v>42536</v>
      </c>
    </row>
    <row r="225" customFormat="false" ht="14.95" hidden="false" customHeight="false" outlineLevel="0" collapsed="false">
      <c r="A225" s="8" t="n">
        <v>1256</v>
      </c>
      <c r="B225" s="25" t="s">
        <v>1547</v>
      </c>
      <c r="C225" s="8" t="s">
        <v>1548</v>
      </c>
      <c r="D225" s="36" t="s">
        <v>1549</v>
      </c>
      <c r="E225" s="112" t="s">
        <v>1550</v>
      </c>
      <c r="F225" s="8" t="s">
        <v>30</v>
      </c>
      <c r="G225" s="8" t="s">
        <v>31</v>
      </c>
      <c r="H225" s="8" t="s">
        <v>32</v>
      </c>
      <c r="I225" s="24" t="n">
        <v>12283517000114</v>
      </c>
      <c r="J225" s="25" t="s">
        <v>47</v>
      </c>
      <c r="K225" s="13" t="n">
        <v>200</v>
      </c>
      <c r="L225" s="14" t="n">
        <v>900</v>
      </c>
      <c r="M225" s="25" t="n">
        <v>3</v>
      </c>
      <c r="N225" s="14" t="n">
        <v>0</v>
      </c>
      <c r="O225" s="14" t="n">
        <v>395</v>
      </c>
      <c r="P225" s="14" t="n">
        <v>0</v>
      </c>
      <c r="Q225" s="16" t="n">
        <v>0</v>
      </c>
      <c r="R225" s="17" t="n">
        <v>42755</v>
      </c>
      <c r="S225" s="18" t="n">
        <v>42628</v>
      </c>
      <c r="T225" s="13" t="n">
        <v>20</v>
      </c>
      <c r="U225" s="26" t="n">
        <v>42752</v>
      </c>
      <c r="V225" s="28" t="s">
        <v>1551</v>
      </c>
      <c r="W225" s="28" t="s">
        <v>1552</v>
      </c>
      <c r="X225" s="65" t="s">
        <v>1553</v>
      </c>
      <c r="Y225" s="28" t="s">
        <v>38</v>
      </c>
      <c r="Z225" s="28" t="s">
        <v>39</v>
      </c>
      <c r="AA225" s="29" t="s">
        <v>1554</v>
      </c>
      <c r="AB225" s="13" t="s">
        <v>41</v>
      </c>
      <c r="AC225" s="13" t="s">
        <v>74</v>
      </c>
      <c r="AD225" s="30"/>
    </row>
    <row r="226" customFormat="false" ht="14.95" hidden="false" customHeight="false" outlineLevel="0" collapsed="false">
      <c r="A226" s="46"/>
      <c r="B226" s="13" t="s">
        <v>1555</v>
      </c>
      <c r="C226" s="8"/>
      <c r="D226" s="37" t="s">
        <v>1556</v>
      </c>
      <c r="E226" s="11"/>
      <c r="F226" s="8" t="s">
        <v>30</v>
      </c>
      <c r="G226" s="8" t="s">
        <v>31</v>
      </c>
      <c r="H226" s="8" t="s">
        <v>32</v>
      </c>
      <c r="I226" s="25" t="s">
        <v>1557</v>
      </c>
      <c r="J226" s="9" t="s">
        <v>130</v>
      </c>
      <c r="K226" s="13" t="n">
        <v>0</v>
      </c>
      <c r="L226" s="87" t="n">
        <v>0</v>
      </c>
      <c r="M226" s="13" t="n">
        <v>1</v>
      </c>
      <c r="N226" s="15" t="n">
        <v>0</v>
      </c>
      <c r="O226" s="14" t="n">
        <v>90</v>
      </c>
      <c r="P226" s="14" t="n">
        <v>0.75</v>
      </c>
      <c r="Q226" s="16" t="n">
        <v>0</v>
      </c>
      <c r="R226" s="17" t="n">
        <v>42755</v>
      </c>
      <c r="S226" s="17" t="n">
        <v>42696</v>
      </c>
      <c r="T226" s="13" t="n">
        <v>20</v>
      </c>
      <c r="U226" s="35" t="s">
        <v>1558</v>
      </c>
      <c r="V226" s="95" t="s">
        <v>1559</v>
      </c>
      <c r="W226" s="95" t="n">
        <v>176</v>
      </c>
      <c r="X226" s="95" t="s">
        <v>1560</v>
      </c>
      <c r="Y226" s="95" t="s">
        <v>161</v>
      </c>
      <c r="Z226" s="28" t="s">
        <v>39</v>
      </c>
      <c r="AA226" s="95" t="s">
        <v>1561</v>
      </c>
      <c r="AB226" s="27" t="s">
        <v>41</v>
      </c>
      <c r="AC226" s="13" t="s">
        <v>228</v>
      </c>
      <c r="AD226" s="30"/>
    </row>
    <row r="227" customFormat="false" ht="14.9" hidden="false" customHeight="false" outlineLevel="0" collapsed="false">
      <c r="A227" s="8" t="n">
        <v>809</v>
      </c>
      <c r="B227" s="9" t="s">
        <v>1562</v>
      </c>
      <c r="C227" s="8" t="s">
        <v>1563</v>
      </c>
      <c r="D227" s="10" t="str">
        <f aca="false">HYPERLINK("mailto:financeiro@vilaalpha.com.br#","financeiro@vilaalpha.com.br")</f>
        <v>financeiro@vilaalpha.com.br</v>
      </c>
      <c r="E227" s="11"/>
      <c r="F227" s="8" t="s">
        <v>30</v>
      </c>
      <c r="G227" s="8" t="s">
        <v>31</v>
      </c>
      <c r="H227" s="8" t="s">
        <v>32</v>
      </c>
      <c r="I227" s="12" t="s">
        <v>1564</v>
      </c>
      <c r="J227" s="9" t="s">
        <v>78</v>
      </c>
      <c r="K227" s="13" t="n">
        <v>250</v>
      </c>
      <c r="L227" s="14" t="n">
        <v>0</v>
      </c>
      <c r="M227" s="13" t="n">
        <v>1</v>
      </c>
      <c r="N227" s="15" t="n">
        <v>0</v>
      </c>
      <c r="O227" s="14" t="n">
        <v>495</v>
      </c>
      <c r="P227" s="14" t="n">
        <v>0</v>
      </c>
      <c r="Q227" s="16" t="n">
        <v>495</v>
      </c>
      <c r="R227" s="17" t="n">
        <v>42755</v>
      </c>
      <c r="S227" s="18" t="n">
        <v>42487</v>
      </c>
      <c r="T227" s="13" t="n">
        <v>20</v>
      </c>
      <c r="U227" s="35" t="s">
        <v>59</v>
      </c>
      <c r="V227" s="27" t="s">
        <v>1565</v>
      </c>
      <c r="W227" s="27" t="n">
        <v>272</v>
      </c>
      <c r="X227" s="27" t="s">
        <v>1223</v>
      </c>
      <c r="Y227" s="27" t="s">
        <v>1566</v>
      </c>
      <c r="Z227" s="27" t="s">
        <v>39</v>
      </c>
      <c r="AA227" s="29" t="s">
        <v>1567</v>
      </c>
      <c r="AB227" s="13" t="s">
        <v>41</v>
      </c>
      <c r="AC227" s="13" t="s">
        <v>42</v>
      </c>
      <c r="AD227" s="7" t="n">
        <v>42499</v>
      </c>
    </row>
    <row r="228" customFormat="false" ht="14.95" hidden="false" customHeight="false" outlineLevel="0" collapsed="false">
      <c r="A228" s="8" t="n">
        <v>183</v>
      </c>
      <c r="B228" s="13" t="s">
        <v>1568</v>
      </c>
      <c r="C228" s="8" t="s">
        <v>1569</v>
      </c>
      <c r="D228" s="115" t="s">
        <v>1570</v>
      </c>
      <c r="E228" s="11"/>
      <c r="F228" s="8" t="s">
        <v>30</v>
      </c>
      <c r="G228" s="8" t="s">
        <v>31</v>
      </c>
      <c r="H228" s="8" t="s">
        <v>32</v>
      </c>
      <c r="I228" s="12" t="s">
        <v>1571</v>
      </c>
      <c r="J228" s="9" t="s">
        <v>130</v>
      </c>
      <c r="K228" s="13" t="n">
        <v>0</v>
      </c>
      <c r="L228" s="14" t="n">
        <v>0</v>
      </c>
      <c r="M228" s="13" t="n">
        <v>1</v>
      </c>
      <c r="N228" s="15" t="n">
        <v>0</v>
      </c>
      <c r="O228" s="14" t="n">
        <v>0</v>
      </c>
      <c r="P228" s="14" t="n">
        <v>2.1</v>
      </c>
      <c r="Q228" s="16" t="n">
        <v>1577.1</v>
      </c>
      <c r="R228" s="17" t="n">
        <v>42755</v>
      </c>
      <c r="S228" s="18" t="n">
        <v>42187</v>
      </c>
      <c r="T228" s="13" t="n">
        <v>10</v>
      </c>
      <c r="U228" s="35" t="s">
        <v>59</v>
      </c>
      <c r="V228" s="27" t="s">
        <v>1572</v>
      </c>
      <c r="W228" s="27" t="n">
        <v>57</v>
      </c>
      <c r="X228" s="27" t="s">
        <v>235</v>
      </c>
      <c r="Y228" s="27" t="s">
        <v>38</v>
      </c>
      <c r="Z228" s="27" t="s">
        <v>39</v>
      </c>
      <c r="AA228" s="29" t="s">
        <v>1573</v>
      </c>
      <c r="AB228" s="13" t="s">
        <v>41</v>
      </c>
      <c r="AC228" s="13" t="s">
        <v>42</v>
      </c>
      <c r="AD228" s="7" t="n">
        <v>42199</v>
      </c>
    </row>
    <row r="229" customFormat="false" ht="14.95" hidden="false" customHeight="false" outlineLevel="0" collapsed="false">
      <c r="A229" s="46"/>
      <c r="B229" s="82" t="s">
        <v>1574</v>
      </c>
      <c r="C229" s="8"/>
      <c r="D229" s="37" t="s">
        <v>1575</v>
      </c>
      <c r="E229" s="11"/>
      <c r="F229" s="8" t="s">
        <v>30</v>
      </c>
      <c r="G229" s="8" t="s">
        <v>31</v>
      </c>
      <c r="H229" s="8" t="s">
        <v>32</v>
      </c>
      <c r="I229" s="24" t="s">
        <v>1576</v>
      </c>
      <c r="J229" s="25" t="s">
        <v>47</v>
      </c>
      <c r="K229" s="13" t="n">
        <v>200</v>
      </c>
      <c r="L229" s="33" t="n">
        <v>900</v>
      </c>
      <c r="M229" s="13" t="n">
        <v>1</v>
      </c>
      <c r="N229" s="14" t="n">
        <v>0</v>
      </c>
      <c r="O229" s="83" t="n">
        <v>395</v>
      </c>
      <c r="P229" s="14" t="n">
        <v>0</v>
      </c>
      <c r="Q229" s="16" t="n">
        <v>0</v>
      </c>
      <c r="R229" s="17" t="n">
        <v>42755</v>
      </c>
      <c r="S229" s="17" t="n">
        <v>42698</v>
      </c>
      <c r="T229" s="13" t="n">
        <v>20</v>
      </c>
      <c r="U229" s="13" t="s">
        <v>200</v>
      </c>
      <c r="V229" s="49" t="s">
        <v>1577</v>
      </c>
      <c r="W229" s="27" t="n">
        <v>318</v>
      </c>
      <c r="X229" s="49" t="s">
        <v>570</v>
      </c>
      <c r="Y229" s="28" t="s">
        <v>38</v>
      </c>
      <c r="Z229" s="28" t="s">
        <v>39</v>
      </c>
      <c r="AA229" s="49" t="s">
        <v>1578</v>
      </c>
      <c r="AB229" s="27" t="s">
        <v>41</v>
      </c>
      <c r="AC229" s="27" t="s">
        <v>74</v>
      </c>
      <c r="AD229" s="84"/>
    </row>
    <row r="230" customFormat="false" ht="14.9" hidden="false" customHeight="false" outlineLevel="0" collapsed="false">
      <c r="A230" s="8" t="n">
        <v>794</v>
      </c>
      <c r="B230" s="9" t="s">
        <v>1579</v>
      </c>
      <c r="C230" s="8" t="s">
        <v>1580</v>
      </c>
      <c r="D230" s="116" t="s">
        <v>1581</v>
      </c>
      <c r="E230" s="117" t="str">
        <f aca="false">HYPERLINK("mailto:barbileonel@uol.com.br#","barbileonel@uol.com.br")</f>
        <v>barbileonel@uol.com.br</v>
      </c>
      <c r="F230" s="8" t="s">
        <v>30</v>
      </c>
      <c r="G230" s="8" t="s">
        <v>31</v>
      </c>
      <c r="H230" s="8" t="s">
        <v>32</v>
      </c>
      <c r="I230" s="12" t="s">
        <v>1582</v>
      </c>
      <c r="J230" s="9" t="s">
        <v>199</v>
      </c>
      <c r="K230" s="13" t="n">
        <v>100</v>
      </c>
      <c r="L230" s="14" t="n">
        <v>0</v>
      </c>
      <c r="M230" s="13" t="n">
        <v>1</v>
      </c>
      <c r="N230" s="15" t="n">
        <v>0</v>
      </c>
      <c r="O230" s="14" t="n">
        <v>195</v>
      </c>
      <c r="P230" s="14" t="n">
        <v>0</v>
      </c>
      <c r="Q230" s="16" t="n">
        <v>195</v>
      </c>
      <c r="R230" s="17" t="n">
        <v>42755</v>
      </c>
      <c r="S230" s="18" t="n">
        <v>42480</v>
      </c>
      <c r="T230" s="13" t="n">
        <v>20</v>
      </c>
      <c r="U230" s="35" t="s">
        <v>59</v>
      </c>
      <c r="V230" s="27" t="s">
        <v>1583</v>
      </c>
      <c r="W230" s="27" t="n">
        <v>342</v>
      </c>
      <c r="X230" s="27" t="s">
        <v>1584</v>
      </c>
      <c r="Y230" s="27" t="s">
        <v>38</v>
      </c>
      <c r="Z230" s="27" t="s">
        <v>39</v>
      </c>
      <c r="AA230" s="29" t="s">
        <v>1585</v>
      </c>
      <c r="AB230" s="13" t="s">
        <v>41</v>
      </c>
      <c r="AC230" s="13" t="s">
        <v>228</v>
      </c>
      <c r="AD230" s="7" t="n">
        <v>42490</v>
      </c>
    </row>
    <row r="231" customFormat="false" ht="14.9" hidden="false" customHeight="false" outlineLevel="0" collapsed="false">
      <c r="A231" s="8" t="n">
        <v>902</v>
      </c>
      <c r="B231" s="9" t="s">
        <v>1586</v>
      </c>
      <c r="C231" s="8" t="s">
        <v>1587</v>
      </c>
      <c r="D231" s="10" t="str">
        <f aca="false">HYPERLINK("mailto:contaspagar@escolaviva.com.br#","contasapagar@escolaviva.com.br")</f>
        <v>contasapagar@escolaviva.com.br</v>
      </c>
      <c r="E231" s="11"/>
      <c r="F231" s="8" t="s">
        <v>30</v>
      </c>
      <c r="G231" s="8" t="s">
        <v>31</v>
      </c>
      <c r="H231" s="8" t="s">
        <v>32</v>
      </c>
      <c r="I231" s="12" t="s">
        <v>1588</v>
      </c>
      <c r="J231" s="9" t="s">
        <v>1589</v>
      </c>
      <c r="K231" s="13" t="n">
        <v>55</v>
      </c>
      <c r="L231" s="14" t="n">
        <v>0</v>
      </c>
      <c r="M231" s="13" t="n">
        <v>1</v>
      </c>
      <c r="N231" s="15" t="n">
        <v>0</v>
      </c>
      <c r="O231" s="14" t="n">
        <v>1348</v>
      </c>
      <c r="P231" s="14" t="n">
        <v>0</v>
      </c>
      <c r="Q231" s="16" t="n">
        <v>1348</v>
      </c>
      <c r="R231" s="17" t="n">
        <v>42755</v>
      </c>
      <c r="S231" s="18" t="n">
        <v>42534</v>
      </c>
      <c r="T231" s="13" t="n">
        <v>20</v>
      </c>
      <c r="U231" s="35" t="s">
        <v>59</v>
      </c>
      <c r="V231" s="27" t="s">
        <v>1590</v>
      </c>
      <c r="W231" s="27" t="n">
        <v>460</v>
      </c>
      <c r="X231" s="27" t="s">
        <v>1591</v>
      </c>
      <c r="Y231" s="27" t="s">
        <v>38</v>
      </c>
      <c r="Z231" s="27" t="s">
        <v>39</v>
      </c>
      <c r="AA231" s="29" t="s">
        <v>1592</v>
      </c>
      <c r="AB231" s="13" t="s">
        <v>41</v>
      </c>
      <c r="AC231" s="13" t="s">
        <v>42</v>
      </c>
      <c r="AD231" s="7" t="n">
        <v>42534</v>
      </c>
    </row>
    <row r="232" customFormat="false" ht="14.9" hidden="false" customHeight="false" outlineLevel="0" collapsed="false">
      <c r="A232" s="8" t="n">
        <v>902</v>
      </c>
      <c r="B232" s="9" t="s">
        <v>1593</v>
      </c>
      <c r="C232" s="8" t="s">
        <v>1587</v>
      </c>
      <c r="D232" s="10" t="str">
        <f aca="false">HYPERLINK("mailto:contaspagar@escolaviva.com.br#","contasapagar@escolaviva.com.br")</f>
        <v>contasapagar@escolaviva.com.br</v>
      </c>
      <c r="E232" s="11"/>
      <c r="F232" s="8" t="s">
        <v>30</v>
      </c>
      <c r="G232" s="8" t="s">
        <v>31</v>
      </c>
      <c r="H232" s="8" t="s">
        <v>32</v>
      </c>
      <c r="I232" s="12" t="s">
        <v>1594</v>
      </c>
      <c r="J232" s="9" t="s">
        <v>1595</v>
      </c>
      <c r="K232" s="13" t="n">
        <v>35</v>
      </c>
      <c r="L232" s="14" t="n">
        <v>0</v>
      </c>
      <c r="M232" s="13" t="n">
        <v>1</v>
      </c>
      <c r="N232" s="15" t="n">
        <v>0</v>
      </c>
      <c r="O232" s="14" t="n">
        <v>857</v>
      </c>
      <c r="P232" s="14" t="n">
        <v>0</v>
      </c>
      <c r="Q232" s="16" t="n">
        <v>857</v>
      </c>
      <c r="R232" s="17" t="n">
        <v>42755</v>
      </c>
      <c r="S232" s="18" t="n">
        <v>42534</v>
      </c>
      <c r="T232" s="13" t="n">
        <v>20</v>
      </c>
      <c r="U232" s="35" t="s">
        <v>59</v>
      </c>
      <c r="V232" s="27" t="s">
        <v>1590</v>
      </c>
      <c r="W232" s="27" t="n">
        <v>460</v>
      </c>
      <c r="X232" s="27" t="s">
        <v>1591</v>
      </c>
      <c r="Y232" s="27" t="s">
        <v>38</v>
      </c>
      <c r="Z232" s="27" t="s">
        <v>39</v>
      </c>
      <c r="AA232" s="29" t="s">
        <v>1592</v>
      </c>
      <c r="AB232" s="13" t="s">
        <v>41</v>
      </c>
      <c r="AC232" s="13" t="s">
        <v>42</v>
      </c>
      <c r="AD232" s="7" t="n">
        <v>42537</v>
      </c>
    </row>
    <row r="233" customFormat="false" ht="14.9" hidden="false" customHeight="false" outlineLevel="0" collapsed="false">
      <c r="A233" s="8" t="n">
        <v>902</v>
      </c>
      <c r="B233" s="9" t="s">
        <v>1596</v>
      </c>
      <c r="C233" s="8" t="s">
        <v>1587</v>
      </c>
      <c r="D233" s="10" t="str">
        <f aca="false">HYPERLINK("mailto:contaspagar@escolaviva.com.br#","contasapagar@escolaviva.com.br")</f>
        <v>contasapagar@escolaviva.com.br</v>
      </c>
      <c r="E233" s="11"/>
      <c r="F233" s="8" t="s">
        <v>30</v>
      </c>
      <c r="G233" s="8" t="s">
        <v>31</v>
      </c>
      <c r="H233" s="8" t="s">
        <v>32</v>
      </c>
      <c r="I233" s="12" t="s">
        <v>1597</v>
      </c>
      <c r="J233" s="9" t="s">
        <v>1598</v>
      </c>
      <c r="K233" s="13" t="n">
        <v>10</v>
      </c>
      <c r="L233" s="14" t="n">
        <v>0</v>
      </c>
      <c r="M233" s="13" t="n">
        <v>1</v>
      </c>
      <c r="N233" s="15" t="n">
        <v>0</v>
      </c>
      <c r="O233" s="14" t="n">
        <v>245</v>
      </c>
      <c r="P233" s="14" t="n">
        <v>0</v>
      </c>
      <c r="Q233" s="16" t="n">
        <v>245</v>
      </c>
      <c r="R233" s="17" t="n">
        <v>42755</v>
      </c>
      <c r="S233" s="18" t="n">
        <v>42534</v>
      </c>
      <c r="T233" s="13" t="n">
        <v>20</v>
      </c>
      <c r="U233" s="35" t="s">
        <v>59</v>
      </c>
      <c r="V233" s="27" t="s">
        <v>1590</v>
      </c>
      <c r="W233" s="27" t="n">
        <v>460</v>
      </c>
      <c r="X233" s="27" t="s">
        <v>1591</v>
      </c>
      <c r="Y233" s="27" t="s">
        <v>38</v>
      </c>
      <c r="Z233" s="27" t="s">
        <v>39</v>
      </c>
      <c r="AA233" s="29" t="s">
        <v>1592</v>
      </c>
      <c r="AB233" s="13" t="s">
        <v>41</v>
      </c>
      <c r="AC233" s="13" t="s">
        <v>42</v>
      </c>
      <c r="AD233" s="7" t="n">
        <v>42536</v>
      </c>
    </row>
    <row r="234" customFormat="false" ht="14.95" hidden="false" customHeight="false" outlineLevel="0" collapsed="false">
      <c r="A234" s="46"/>
      <c r="B234" s="13" t="s">
        <v>1599</v>
      </c>
      <c r="C234" s="8"/>
      <c r="D234" s="118" t="s">
        <v>1600</v>
      </c>
      <c r="E234" s="11"/>
      <c r="F234" s="8" t="s">
        <v>30</v>
      </c>
      <c r="G234" s="8" t="s">
        <v>31</v>
      </c>
      <c r="H234" s="8" t="s">
        <v>32</v>
      </c>
      <c r="I234" s="24" t="s">
        <v>1601</v>
      </c>
      <c r="J234" s="25" t="s">
        <v>171</v>
      </c>
      <c r="K234" s="13" t="n">
        <v>1000</v>
      </c>
      <c r="L234" s="15" t="n">
        <v>500</v>
      </c>
      <c r="M234" s="13" t="n">
        <v>1</v>
      </c>
      <c r="N234" s="14" t="n">
        <v>0</v>
      </c>
      <c r="O234" s="119" t="n">
        <v>1295</v>
      </c>
      <c r="P234" s="14" t="n">
        <v>0</v>
      </c>
      <c r="Q234" s="48" t="n">
        <v>0</v>
      </c>
      <c r="R234" s="17" t="n">
        <v>42755</v>
      </c>
      <c r="S234" s="17" t="n">
        <v>42705</v>
      </c>
      <c r="T234" s="13" t="n">
        <v>20</v>
      </c>
      <c r="U234" s="13" t="s">
        <v>200</v>
      </c>
      <c r="V234" s="27" t="s">
        <v>1602</v>
      </c>
      <c r="W234" s="27" t="s">
        <v>210</v>
      </c>
      <c r="X234" s="49" t="s">
        <v>1603</v>
      </c>
      <c r="Y234" s="27" t="s">
        <v>1604</v>
      </c>
      <c r="Z234" s="28" t="s">
        <v>39</v>
      </c>
      <c r="AA234" s="49" t="s">
        <v>1605</v>
      </c>
      <c r="AB234" s="27" t="s">
        <v>41</v>
      </c>
      <c r="AC234" s="13" t="s">
        <v>42</v>
      </c>
      <c r="AD234" s="30"/>
    </row>
    <row r="235" customFormat="false" ht="14.9" hidden="false" customHeight="false" outlineLevel="0" collapsed="false">
      <c r="A235" s="8" t="n">
        <v>1074</v>
      </c>
      <c r="B235" s="25" t="s">
        <v>1606</v>
      </c>
      <c r="C235" s="8" t="s">
        <v>1607</v>
      </c>
      <c r="D235" s="36" t="s">
        <v>1608</v>
      </c>
      <c r="E235" s="11"/>
      <c r="F235" s="8" t="s">
        <v>30</v>
      </c>
      <c r="G235" s="8" t="s">
        <v>31</v>
      </c>
      <c r="H235" s="8" t="s">
        <v>32</v>
      </c>
      <c r="I235" s="58" t="n">
        <v>4966998000134</v>
      </c>
      <c r="J235" s="56" t="s">
        <v>34</v>
      </c>
      <c r="K235" s="13" t="n">
        <v>500</v>
      </c>
      <c r="L235" s="33" t="n">
        <v>0</v>
      </c>
      <c r="M235" s="13" t="n">
        <v>1</v>
      </c>
      <c r="N235" s="15" t="n">
        <v>0</v>
      </c>
      <c r="O235" s="33" t="n">
        <v>750</v>
      </c>
      <c r="P235" s="33" t="n">
        <v>0</v>
      </c>
      <c r="Q235" s="16" t="n">
        <v>750</v>
      </c>
      <c r="R235" s="17" t="n">
        <v>42755</v>
      </c>
      <c r="S235" s="34" t="n">
        <v>42536</v>
      </c>
      <c r="T235" s="13" t="n">
        <v>20</v>
      </c>
      <c r="U235" s="19" t="n">
        <v>42720</v>
      </c>
      <c r="V235" s="20" t="s">
        <v>1609</v>
      </c>
      <c r="W235" s="20" t="s">
        <v>1610</v>
      </c>
      <c r="X235" s="20" t="s">
        <v>1611</v>
      </c>
      <c r="Y235" s="20" t="s">
        <v>38</v>
      </c>
      <c r="Z235" s="20" t="s">
        <v>39</v>
      </c>
      <c r="AA235" s="21" t="s">
        <v>1612</v>
      </c>
      <c r="AB235" s="13" t="s">
        <v>41</v>
      </c>
      <c r="AC235" s="13" t="s">
        <v>42</v>
      </c>
      <c r="AD235" s="7" t="n">
        <v>42536</v>
      </c>
    </row>
    <row r="236" customFormat="false" ht="14.9" hidden="false" customHeight="false" outlineLevel="0" collapsed="false">
      <c r="A236" s="8" t="n">
        <v>534</v>
      </c>
      <c r="B236" s="13" t="s">
        <v>1613</v>
      </c>
      <c r="C236" s="8" t="s">
        <v>1614</v>
      </c>
      <c r="D236" s="10" t="str">
        <f aca="false">HYPERLINK("mailto:financeiro@colegioxingu.com.br#","financeiro@colegioxingu.com.br")</f>
        <v>financeiro@colegioxingu.com.br</v>
      </c>
      <c r="E236" s="11"/>
      <c r="F236" s="8" t="s">
        <v>30</v>
      </c>
      <c r="G236" s="8" t="s">
        <v>31</v>
      </c>
      <c r="H236" s="8" t="s">
        <v>32</v>
      </c>
      <c r="I236" s="12" t="s">
        <v>1615</v>
      </c>
      <c r="J236" s="9" t="s">
        <v>34</v>
      </c>
      <c r="K236" s="13" t="n">
        <v>500</v>
      </c>
      <c r="L236" s="14" t="n">
        <v>0</v>
      </c>
      <c r="M236" s="13" t="n">
        <v>1</v>
      </c>
      <c r="N236" s="15" t="n">
        <v>0</v>
      </c>
      <c r="O236" s="14" t="n">
        <v>995</v>
      </c>
      <c r="P236" s="14" t="n">
        <v>0</v>
      </c>
      <c r="Q236" s="16" t="n">
        <v>995</v>
      </c>
      <c r="R236" s="17" t="n">
        <v>42755</v>
      </c>
      <c r="S236" s="18" t="n">
        <v>42492</v>
      </c>
      <c r="T236" s="13" t="n">
        <v>20</v>
      </c>
      <c r="U236" s="35" t="s">
        <v>59</v>
      </c>
      <c r="V236" s="27" t="s">
        <v>1616</v>
      </c>
      <c r="W236" s="27" t="n">
        <v>455</v>
      </c>
      <c r="X236" s="27" t="s">
        <v>1617</v>
      </c>
      <c r="Y236" s="27" t="s">
        <v>1008</v>
      </c>
      <c r="Z236" s="27" t="s">
        <v>39</v>
      </c>
      <c r="AA236" s="29" t="s">
        <v>1618</v>
      </c>
      <c r="AB236" s="13" t="s">
        <v>41</v>
      </c>
      <c r="AC236" s="13" t="s">
        <v>42</v>
      </c>
      <c r="AD236" s="7" t="n">
        <v>42429</v>
      </c>
    </row>
    <row r="237" customFormat="false" ht="14.9" hidden="false" customHeight="false" outlineLevel="0" collapsed="false">
      <c r="A237" s="8" t="n">
        <v>988</v>
      </c>
      <c r="B237" s="25" t="s">
        <v>1619</v>
      </c>
      <c r="C237" s="8" t="s">
        <v>1620</v>
      </c>
      <c r="D237" s="36" t="s">
        <v>1621</v>
      </c>
      <c r="E237" s="11"/>
      <c r="F237" s="8" t="s">
        <v>30</v>
      </c>
      <c r="G237" s="8" t="s">
        <v>31</v>
      </c>
      <c r="H237" s="8" t="s">
        <v>32</v>
      </c>
      <c r="I237" s="24" t="s">
        <v>1622</v>
      </c>
      <c r="J237" s="25" t="s">
        <v>78</v>
      </c>
      <c r="K237" s="13" t="n">
        <v>250</v>
      </c>
      <c r="L237" s="14" t="n">
        <v>0</v>
      </c>
      <c r="M237" s="25" t="n">
        <v>1</v>
      </c>
      <c r="N237" s="14" t="n">
        <v>0</v>
      </c>
      <c r="O237" s="14" t="n">
        <v>195</v>
      </c>
      <c r="P237" s="14" t="n">
        <v>0</v>
      </c>
      <c r="Q237" s="16" t="n">
        <v>195</v>
      </c>
      <c r="R237" s="17" t="n">
        <v>42755</v>
      </c>
      <c r="S237" s="18" t="n">
        <v>42636</v>
      </c>
      <c r="T237" s="13" t="n">
        <v>20</v>
      </c>
      <c r="U237" s="26" t="n">
        <v>42752</v>
      </c>
      <c r="V237" s="28" t="s">
        <v>1623</v>
      </c>
      <c r="W237" s="28" t="s">
        <v>610</v>
      </c>
      <c r="X237" s="28" t="s">
        <v>647</v>
      </c>
      <c r="Y237" s="28" t="s">
        <v>183</v>
      </c>
      <c r="Z237" s="28" t="s">
        <v>184</v>
      </c>
      <c r="AA237" s="29" t="s">
        <v>1624</v>
      </c>
      <c r="AB237" s="13" t="s">
        <v>41</v>
      </c>
      <c r="AC237" s="13" t="s">
        <v>228</v>
      </c>
      <c r="AD237" s="30"/>
    </row>
    <row r="238" customFormat="false" ht="14.95" hidden="false" customHeight="false" outlineLevel="0" collapsed="false">
      <c r="A238" s="46"/>
      <c r="B238" s="13" t="s">
        <v>1625</v>
      </c>
      <c r="C238" s="8"/>
      <c r="D238" s="107" t="s">
        <v>1626</v>
      </c>
      <c r="E238" s="11"/>
      <c r="F238" s="8" t="s">
        <v>30</v>
      </c>
      <c r="G238" s="8" t="s">
        <v>31</v>
      </c>
      <c r="H238" s="8" t="s">
        <v>32</v>
      </c>
      <c r="I238" s="24" t="s">
        <v>1627</v>
      </c>
      <c r="J238" s="25" t="s">
        <v>78</v>
      </c>
      <c r="K238" s="13" t="n">
        <v>250</v>
      </c>
      <c r="L238" s="15" t="n">
        <v>0</v>
      </c>
      <c r="M238" s="13" t="n">
        <v>1</v>
      </c>
      <c r="N238" s="14" t="n">
        <v>0</v>
      </c>
      <c r="O238" s="15" t="n">
        <v>195</v>
      </c>
      <c r="P238" s="14" t="n">
        <v>0</v>
      </c>
      <c r="Q238" s="48" t="n">
        <v>195</v>
      </c>
      <c r="R238" s="17" t="n">
        <v>42755</v>
      </c>
      <c r="S238" s="17" t="n">
        <v>42704</v>
      </c>
      <c r="T238" s="13" t="n">
        <v>20</v>
      </c>
      <c r="U238" s="13" t="s">
        <v>1628</v>
      </c>
      <c r="V238" s="49" t="s">
        <v>1629</v>
      </c>
      <c r="W238" s="27" t="n">
        <v>270</v>
      </c>
      <c r="X238" s="49" t="s">
        <v>1630</v>
      </c>
      <c r="Y238" s="49" t="s">
        <v>183</v>
      </c>
      <c r="Z238" s="28" t="s">
        <v>184</v>
      </c>
      <c r="AA238" s="49" t="s">
        <v>1631</v>
      </c>
      <c r="AB238" s="27" t="s">
        <v>41</v>
      </c>
      <c r="AC238" s="13" t="s">
        <v>205</v>
      </c>
      <c r="AD238" s="30"/>
    </row>
    <row r="239" customFormat="false" ht="13.8" hidden="false" customHeight="false" outlineLevel="0" collapsed="false">
      <c r="A239" s="8"/>
      <c r="B239" s="13"/>
      <c r="C239" s="8"/>
      <c r="D239" s="10"/>
      <c r="E239" s="11"/>
      <c r="F239" s="8"/>
      <c r="G239" s="8"/>
      <c r="H239" s="8"/>
      <c r="I239" s="12"/>
      <c r="J239" s="9"/>
      <c r="K239" s="13"/>
      <c r="L239" s="14"/>
      <c r="M239" s="13"/>
      <c r="N239" s="15"/>
      <c r="O239" s="14"/>
      <c r="P239" s="14"/>
      <c r="Q239" s="16"/>
      <c r="R239" s="17" t="n">
        <v>42755</v>
      </c>
      <c r="S239" s="18"/>
      <c r="T239" s="13"/>
      <c r="U239" s="35"/>
      <c r="V239" s="27"/>
      <c r="W239" s="27"/>
      <c r="X239" s="27"/>
      <c r="Y239" s="27"/>
      <c r="Z239" s="27"/>
      <c r="AA239" s="29"/>
      <c r="AB239" s="13"/>
      <c r="AC239" s="13"/>
      <c r="AD239" s="7"/>
    </row>
    <row r="240" customFormat="false" ht="13.8" hidden="false" customHeight="false" outlineLevel="0" collapsed="false">
      <c r="A240" s="8"/>
      <c r="B240" s="13"/>
      <c r="C240" s="8"/>
      <c r="D240" s="43"/>
      <c r="E240" s="11"/>
      <c r="F240" s="8"/>
      <c r="G240" s="8"/>
      <c r="H240" s="8"/>
      <c r="I240" s="31"/>
      <c r="J240" s="32"/>
      <c r="K240" s="13"/>
      <c r="L240" s="33"/>
      <c r="M240" s="13"/>
      <c r="N240" s="15"/>
      <c r="O240" s="33"/>
      <c r="P240" s="33"/>
      <c r="Q240" s="16" t="s">
        <v>1632</v>
      </c>
      <c r="R240" s="17" t="n">
        <v>42755</v>
      </c>
      <c r="S240" s="34"/>
      <c r="T240" s="13"/>
      <c r="U240" s="35"/>
      <c r="V240" s="27"/>
      <c r="W240" s="27"/>
      <c r="X240" s="27"/>
      <c r="Y240" s="27"/>
      <c r="Z240" s="27"/>
      <c r="AA240" s="29"/>
      <c r="AB240" s="13"/>
      <c r="AC240" s="13"/>
      <c r="AD240" s="7"/>
    </row>
  </sheetData>
  <conditionalFormatting sqref="A1:A1061">
    <cfRule type="containsText" priority="2" aboveAverage="0" equalAverage="0" bottom="0" percent="0" rank="0" text="Lista Negra" dxfId="0"/>
  </conditionalFormatting>
  <conditionalFormatting sqref="A1:A1061">
    <cfRule type="containsText" priority="3" aboveAverage="0" equalAverage="0" bottom="0" percent="0" rank="0" text="Em Implantação" dxfId="1"/>
  </conditionalFormatting>
  <conditionalFormatting sqref="A1:A1061">
    <cfRule type="containsText" priority="4" aboveAverage="0" equalAverage="0" bottom="0" percent="0" rank="0" text="Não implantando" dxfId="2"/>
  </conditionalFormatting>
  <conditionalFormatting sqref="J1:J1061">
    <cfRule type="containsText" priority="5" aboveAverage="0" equalAverage="0" bottom="0" percent="0" rank="0" text="alunos" dxfId="3"/>
  </conditionalFormatting>
  <conditionalFormatting sqref="J1:J1061">
    <cfRule type="containsText" priority="6" aboveAverage="0" equalAverage="0" bottom="0" percent="0" rank="0" text="fixo" dxfId="4"/>
  </conditionalFormatting>
  <conditionalFormatting sqref="U1:U1061 V1:V74 W1:Z203 AA1:AA75 AB1:AD1061 V76:V203 AA76:AA168 AA170:AA203 V205:X237 Y205:Z1061 AA205:AA237 V239:X1061 AA239:AA240 AA242:AA1061">
    <cfRule type="containsText" priority="7" aboveAverage="0" equalAverage="0" bottom="0" percent="0" rank="0" text="não tem" dxfId="5"/>
  </conditionalFormatting>
  <conditionalFormatting sqref="T1:T1061">
    <cfRule type="colorScale" priority="8">
      <colorScale>
        <cfvo type="formula" val="1"/>
        <cfvo type="formula" val="15"/>
        <cfvo type="formula" val="31"/>
        <color rgb="FF6D9EEB"/>
        <color rgb="FFC27BA0"/>
        <color rgb="FFE06666"/>
      </colorScale>
    </cfRule>
  </conditionalFormatting>
  <conditionalFormatting sqref="J1:J1061">
    <cfRule type="containsText" priority="9" aboveAverage="0" equalAverage="0" bottom="0" percent="0" rank="0" text="franquia" dxfId="6"/>
  </conditionalFormatting>
  <conditionalFormatting sqref="AC1:AD1061">
    <cfRule type="containsText" priority="10" aboveAverage="0" equalAverage="0" bottom="0" percent="0" rank="0" text="VAHID" dxfId="3"/>
  </conditionalFormatting>
  <conditionalFormatting sqref="AC1:AD1061">
    <cfRule type="containsText" priority="11" aboveAverage="0" equalAverage="0" bottom="0" percent="0" rank="0" text="BRIAN" dxfId="7"/>
  </conditionalFormatting>
  <conditionalFormatting sqref="AC1:AD1061">
    <cfRule type="containsText" priority="12" aboveAverage="0" equalAverage="0" bottom="0" percent="0" rank="0" text="CADU" dxfId="8"/>
  </conditionalFormatting>
  <hyperlinks>
    <hyperlink ref="D3" r:id="rId1" display="altamira@achievelanguages.com.br"/>
    <hyperlink ref="E82" r:id="rId2" display="guilherme.normanha@colegiovertice.com.br"/>
    <hyperlink ref="E134" r:id="rId3" display="llaniger@hotmail.com"/>
    <hyperlink ref="E147" r:id="rId4" display="nossdem@hotmail.com"/>
    <hyperlink ref="D149" r:id="rId5" display="escola@luadealgodao.com.br"/>
    <hyperlink ref="E151" r:id="rId6" display="japarecido@colegiomagno.com.br"/>
    <hyperlink ref="D175" r:id="rId7" display="ana.bacchelli@colegiopalmaresdigital.com"/>
    <hyperlink ref="D198" r:id="rId8" display="vivian.eisig@redballoon.com.br"/>
    <hyperlink ref="D238" r:id="rId9" display="recreiodosbandeirantes@yazigi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:S A1"/>
    </sheetView>
  </sheetViews>
  <sheetFormatPr defaultRowHeight="15.75"/>
  <cols>
    <col collapsed="false" hidden="false" max="1" min="1" style="0" width="14.1734693877551"/>
    <col collapsed="false" hidden="false" max="2" min="2" style="0" width="26.0510204081633"/>
    <col collapsed="false" hidden="false" max="3" min="3" style="0" width="14.1734693877551"/>
    <col collapsed="false" hidden="false" max="4" min="4" style="0" width="40.0918367346939"/>
    <col collapsed="false" hidden="false" max="8" min="5" style="0" width="14.1734693877551"/>
    <col collapsed="false" hidden="false" max="9" min="9" style="0" width="18.765306122449"/>
    <col collapsed="false" hidden="false" max="10" min="10" style="0" width="17.6836734693878"/>
    <col collapsed="false" hidden="false" max="1025" min="11" style="0" width="14.1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1633</v>
      </c>
    </row>
    <row r="2" customFormat="false" ht="15.75" hidden="false" customHeight="false" outlineLevel="0" collapsed="false">
      <c r="A2" s="8" t="n">
        <v>1048</v>
      </c>
      <c r="B2" s="25" t="s">
        <v>303</v>
      </c>
      <c r="C2" s="8" t="s">
        <v>304</v>
      </c>
      <c r="D2" s="36" t="s">
        <v>305</v>
      </c>
      <c r="E2" s="11"/>
      <c r="F2" s="8" t="s">
        <v>30</v>
      </c>
      <c r="G2" s="8" t="s">
        <v>31</v>
      </c>
      <c r="H2" s="8" t="s">
        <v>32</v>
      </c>
      <c r="I2" s="58" t="s">
        <v>306</v>
      </c>
      <c r="J2" s="120" t="n">
        <v>300</v>
      </c>
    </row>
    <row r="3" customFormat="false" ht="15.75" hidden="false" customHeight="false" outlineLevel="0" collapsed="false">
      <c r="A3" s="46"/>
      <c r="B3" s="82" t="s">
        <v>771</v>
      </c>
      <c r="C3" s="8"/>
      <c r="D3" s="37" t="s">
        <v>772</v>
      </c>
      <c r="E3" s="11"/>
      <c r="F3" s="8" t="s">
        <v>30</v>
      </c>
      <c r="G3" s="8" t="s">
        <v>31</v>
      </c>
      <c r="H3" s="8" t="s">
        <v>32</v>
      </c>
      <c r="I3" s="24" t="s">
        <v>773</v>
      </c>
      <c r="J3" s="120" t="n">
        <v>300</v>
      </c>
    </row>
    <row r="4" customFormat="false" ht="15.75" hidden="false" customHeight="false" outlineLevel="0" collapsed="false">
      <c r="A4" s="8"/>
      <c r="B4" s="91" t="s">
        <v>799</v>
      </c>
      <c r="C4" s="8"/>
      <c r="D4" s="37" t="s">
        <v>800</v>
      </c>
      <c r="E4" s="11"/>
      <c r="F4" s="8" t="s">
        <v>30</v>
      </c>
      <c r="G4" s="8" t="s">
        <v>31</v>
      </c>
      <c r="H4" s="8" t="s">
        <v>32</v>
      </c>
      <c r="I4" s="52" t="s">
        <v>801</v>
      </c>
      <c r="J4" s="120" t="n">
        <v>900</v>
      </c>
    </row>
    <row r="5" customFormat="false" ht="15.75" hidden="false" customHeight="false" outlineLevel="0" collapsed="false">
      <c r="A5" s="8"/>
      <c r="B5" s="121" t="s">
        <v>1634</v>
      </c>
      <c r="C5" s="8"/>
      <c r="D5" s="77" t="s">
        <v>1285</v>
      </c>
      <c r="E5" s="11"/>
      <c r="F5" s="8" t="s">
        <v>30</v>
      </c>
      <c r="G5" s="8" t="s">
        <v>31</v>
      </c>
      <c r="H5" s="8" t="s">
        <v>32</v>
      </c>
      <c r="I5" s="52" t="s">
        <v>1286</v>
      </c>
      <c r="J5" s="120" t="n">
        <v>900</v>
      </c>
    </row>
    <row r="6" customFormat="false" ht="15.75" hidden="false" customHeight="false" outlineLevel="0" collapsed="false">
      <c r="A6" s="8"/>
      <c r="B6" s="91" t="s">
        <v>777</v>
      </c>
      <c r="C6" s="8"/>
      <c r="D6" s="37" t="s">
        <v>778</v>
      </c>
      <c r="E6" s="11"/>
      <c r="F6" s="8" t="s">
        <v>30</v>
      </c>
      <c r="G6" s="8" t="s">
        <v>31</v>
      </c>
      <c r="H6" s="8" t="s">
        <v>32</v>
      </c>
      <c r="I6" s="52" t="s">
        <v>779</v>
      </c>
      <c r="J6" s="120" t="n">
        <v>900</v>
      </c>
    </row>
  </sheetData>
  <conditionalFormatting sqref="A1:A6">
    <cfRule type="containsText" priority="2" aboveAverage="0" equalAverage="0" bottom="0" percent="0" rank="0" text="Lista Negra" dxfId="0"/>
  </conditionalFormatting>
  <conditionalFormatting sqref="A1:A6">
    <cfRule type="containsText" priority="3" aboveAverage="0" equalAverage="0" bottom="0" percent="0" rank="0" text="Em Implantação" dxfId="1"/>
  </conditionalFormatting>
  <conditionalFormatting sqref="A1:A6">
    <cfRule type="containsText" priority="4" aboveAverage="0" equalAverage="0" bottom="0" percent="0" rank="0" text="Não implantando" dxfId="2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2017-01-10T09:39:42Z</dcterms:modified>
  <cp:revision>1</cp:revision>
  <dc:subject/>
  <dc:title/>
</cp:coreProperties>
</file>