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5297" documentId="13_ncr:1_{7D3A426E-EC5E-453A-8CC7-F83B71F24F18}" xr6:coauthVersionLast="47" xr6:coauthVersionMax="47" xr10:uidLastSave="{C4454FD2-C819-4AC3-96D0-A118F591D333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5" i="1" l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25" i="1"/>
  <c r="FB25" i="1"/>
  <c r="EY25" i="1"/>
  <c r="EV25" i="1"/>
  <c r="FE20" i="1"/>
  <c r="FB20" i="1"/>
  <c r="EY20" i="1"/>
  <c r="EV20" i="1"/>
  <c r="BU20" i="1"/>
  <c r="AR20" i="1"/>
  <c r="FE23" i="1"/>
  <c r="FB23" i="1"/>
  <c r="EY23" i="1"/>
  <c r="EV23" i="1"/>
  <c r="BU23" i="1"/>
  <c r="AR23" i="1"/>
  <c r="FE24" i="1"/>
  <c r="FB24" i="1"/>
  <c r="EY24" i="1"/>
  <c r="EV24" i="1"/>
  <c r="BU24" i="1"/>
  <c r="AR24" i="1"/>
  <c r="FE35" i="1"/>
  <c r="FB35" i="1"/>
  <c r="EY35" i="1"/>
  <c r="EV35" i="1"/>
  <c r="BU35" i="1"/>
  <c r="AR35" i="1"/>
  <c r="FE38" i="1"/>
  <c r="FB38" i="1"/>
  <c r="EY38" i="1"/>
  <c r="EV38" i="1"/>
  <c r="BU38" i="1"/>
  <c r="AR38" i="1"/>
  <c r="FE42" i="1"/>
  <c r="FB42" i="1"/>
  <c r="EY42" i="1"/>
  <c r="EV42" i="1"/>
  <c r="BU42" i="1"/>
  <c r="AR42" i="1"/>
  <c r="FE22" i="1"/>
  <c r="FB22" i="1"/>
  <c r="EY22" i="1"/>
  <c r="EV22" i="1"/>
  <c r="BU22" i="1"/>
  <c r="AR22" i="1"/>
  <c r="FE28" i="1"/>
  <c r="FB28" i="1"/>
  <c r="EY28" i="1"/>
  <c r="EV28" i="1"/>
  <c r="BU28" i="1"/>
  <c r="AR28" i="1"/>
  <c r="FE17" i="1"/>
  <c r="FB17" i="1"/>
  <c r="EY17" i="1"/>
  <c r="EV17" i="1"/>
  <c r="BU17" i="1"/>
  <c r="AR17" i="1"/>
  <c r="FE41" i="1"/>
  <c r="FB41" i="1"/>
  <c r="EY41" i="1"/>
  <c r="EV41" i="1"/>
  <c r="BU41" i="1"/>
  <c r="AR41" i="1"/>
  <c r="FE31" i="1"/>
  <c r="FB31" i="1"/>
  <c r="EY31" i="1"/>
  <c r="EV31" i="1"/>
  <c r="BU31" i="1"/>
  <c r="AR31" i="1"/>
  <c r="FE33" i="1"/>
  <c r="FB33" i="1"/>
  <c r="EY33" i="1"/>
  <c r="EV33" i="1"/>
  <c r="BU33" i="1"/>
  <c r="AR33" i="1"/>
  <c r="FE16" i="1"/>
  <c r="FB16" i="1"/>
  <c r="EY16" i="1"/>
  <c r="EV16" i="1"/>
  <c r="BU16" i="1"/>
  <c r="AR16" i="1"/>
  <c r="FE43" i="1"/>
  <c r="FB43" i="1"/>
  <c r="EY43" i="1"/>
  <c r="EV43" i="1"/>
  <c r="BU43" i="1"/>
  <c r="AR43" i="1"/>
  <c r="FE30" i="1"/>
  <c r="FB30" i="1"/>
  <c r="EY30" i="1"/>
  <c r="EV30" i="1"/>
  <c r="BU30" i="1"/>
  <c r="AR30" i="1"/>
  <c r="FE19" i="1"/>
  <c r="FB19" i="1"/>
  <c r="EY19" i="1"/>
  <c r="EV19" i="1"/>
  <c r="BU19" i="1"/>
  <c r="AR19" i="1"/>
  <c r="FE39" i="1"/>
  <c r="FB39" i="1"/>
  <c r="EY39" i="1"/>
  <c r="EV39" i="1"/>
  <c r="BU39" i="1"/>
  <c r="AR39" i="1"/>
  <c r="FE40" i="1"/>
  <c r="FB40" i="1"/>
  <c r="EY40" i="1"/>
  <c r="EV40" i="1"/>
  <c r="BU40" i="1"/>
  <c r="AR40" i="1"/>
  <c r="FE29" i="1"/>
  <c r="FB29" i="1"/>
  <c r="EY29" i="1"/>
  <c r="EV29" i="1"/>
  <c r="BU29" i="1"/>
  <c r="AR29" i="1"/>
  <c r="FE18" i="1"/>
  <c r="FB18" i="1"/>
  <c r="EY18" i="1"/>
  <c r="EV18" i="1"/>
  <c r="BU18" i="1"/>
  <c r="AR18" i="1"/>
  <c r="FE36" i="1"/>
  <c r="FB36" i="1"/>
  <c r="EY36" i="1"/>
  <c r="EV36" i="1"/>
  <c r="BU36" i="1"/>
  <c r="AR36" i="1"/>
  <c r="FE14" i="1"/>
  <c r="FB14" i="1"/>
  <c r="EY14" i="1"/>
  <c r="EV14" i="1"/>
  <c r="BU14" i="1"/>
  <c r="AR14" i="1"/>
  <c r="FE27" i="1"/>
  <c r="FB27" i="1"/>
  <c r="EY27" i="1"/>
  <c r="EV27" i="1"/>
  <c r="BU27" i="1"/>
  <c r="AR27" i="1"/>
  <c r="FE32" i="1"/>
  <c r="FB32" i="1"/>
  <c r="EY32" i="1"/>
  <c r="EV32" i="1"/>
  <c r="BU32" i="1"/>
  <c r="AR32" i="1"/>
  <c r="FE37" i="1"/>
  <c r="FB37" i="1"/>
  <c r="EY37" i="1"/>
  <c r="EV37" i="1"/>
  <c r="BU37" i="1"/>
  <c r="AR37" i="1"/>
  <c r="FE26" i="1"/>
  <c r="FB26" i="1"/>
  <c r="EY26" i="1"/>
  <c r="EV26" i="1"/>
  <c r="BU26" i="1"/>
  <c r="AR26" i="1"/>
  <c r="FE21" i="1"/>
  <c r="FB21" i="1"/>
  <c r="EY21" i="1"/>
  <c r="EV21" i="1"/>
  <c r="BU21" i="1"/>
  <c r="AR21" i="1"/>
  <c r="FE15" i="1"/>
  <c r="FB15" i="1"/>
  <c r="EY15" i="1"/>
  <c r="EV15" i="1"/>
  <c r="BU15" i="1"/>
  <c r="AR15" i="1"/>
  <c r="FE34" i="1"/>
  <c r="FB34" i="1"/>
  <c r="EY34" i="1"/>
  <c r="EV34" i="1"/>
  <c r="BU34" i="1"/>
  <c r="AR34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BU5" i="1"/>
  <c r="AR5" i="1"/>
  <c r="FE4" i="1"/>
  <c r="FB4" i="1"/>
  <c r="EY4" i="1"/>
  <c r="EV4" i="1"/>
  <c r="BU4" i="1"/>
  <c r="AR4" i="1"/>
  <c r="FE3" i="1"/>
  <c r="FB3" i="1"/>
  <c r="EY3" i="1"/>
  <c r="EV3" i="1"/>
  <c r="FF190" i="1" l="1"/>
  <c r="FF194" i="1"/>
  <c r="FF198" i="1"/>
  <c r="FF5" i="1"/>
  <c r="FF9" i="1"/>
  <c r="FF34" i="1"/>
  <c r="FF37" i="1"/>
  <c r="FF36" i="1"/>
  <c r="FF39" i="1"/>
  <c r="FF16" i="1"/>
  <c r="FF17" i="1"/>
  <c r="FF38" i="1"/>
  <c r="FF20" i="1"/>
  <c r="FF46" i="1"/>
  <c r="FF50" i="1"/>
  <c r="FF54" i="1"/>
  <c r="FF58" i="1"/>
  <c r="FF62" i="1"/>
  <c r="FF66" i="1"/>
  <c r="FF70" i="1"/>
  <c r="FF74" i="1"/>
  <c r="FF78" i="1"/>
  <c r="FF82" i="1"/>
  <c r="FF86" i="1"/>
  <c r="FF90" i="1"/>
  <c r="FF94" i="1"/>
  <c r="FF98" i="1"/>
  <c r="FF102" i="1"/>
  <c r="FF106" i="1"/>
  <c r="FF110" i="1"/>
  <c r="FF114" i="1"/>
  <c r="FF118" i="1"/>
  <c r="FF122" i="1"/>
  <c r="FF126" i="1"/>
  <c r="FF130" i="1"/>
  <c r="FF134" i="1"/>
  <c r="FF138" i="1"/>
  <c r="FF142" i="1"/>
  <c r="FF146" i="1"/>
  <c r="FF150" i="1"/>
  <c r="FF154" i="1"/>
  <c r="FF158" i="1"/>
  <c r="FF162" i="1"/>
  <c r="FF166" i="1"/>
  <c r="FF170" i="1"/>
  <c r="FF174" i="1"/>
  <c r="FF178" i="1"/>
  <c r="FF182" i="1"/>
  <c r="FF186" i="1"/>
  <c r="FF60" i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21" i="1"/>
  <c r="FF27" i="1"/>
  <c r="FF29" i="1"/>
  <c r="FF30" i="1"/>
  <c r="FF31" i="1"/>
  <c r="FF22" i="1"/>
  <c r="FF24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32" i="1"/>
  <c r="FF18" i="1"/>
  <c r="FF19" i="1"/>
  <c r="FF33" i="1"/>
  <c r="FF28" i="1"/>
  <c r="FF35" i="1"/>
  <c r="FF25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14" i="1"/>
  <c r="FF42" i="1"/>
  <c r="FF23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26" i="1"/>
  <c r="FF40" i="1"/>
  <c r="FF43" i="1"/>
  <c r="FF41" i="1"/>
  <c r="FG189" i="1"/>
  <c r="FG147" i="1"/>
  <c r="FG140" i="1"/>
  <c r="FG61" i="1"/>
  <c r="FG12" i="1"/>
  <c r="FG40" i="1"/>
  <c r="FG43" i="1"/>
  <c r="FG41" i="1"/>
  <c r="FG42" i="1"/>
  <c r="FG53" i="1"/>
  <c r="FG74" i="1"/>
  <c r="FG98" i="1"/>
  <c r="FG144" i="1"/>
  <c r="FG55" i="1"/>
  <c r="FG68" i="1"/>
  <c r="FG69" i="1"/>
  <c r="FG104" i="1"/>
  <c r="FG125" i="1"/>
  <c r="FG10" i="1"/>
  <c r="FG17" i="1"/>
  <c r="FG174" i="1"/>
  <c r="FG27" i="1"/>
  <c r="FG85" i="1"/>
  <c r="FG24" i="1"/>
  <c r="FG72" i="1"/>
  <c r="FG80" i="1"/>
  <c r="FG149" i="1"/>
  <c r="FG173" i="1"/>
  <c r="FG18" i="1"/>
  <c r="FG52" i="1"/>
  <c r="FG63" i="1"/>
  <c r="FG100" i="1"/>
  <c r="FG133" i="1"/>
  <c r="FG32" i="1"/>
  <c r="FG38" i="1"/>
  <c r="FG25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14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20" i="1"/>
  <c r="FG106" i="1"/>
  <c r="FG115" i="1"/>
  <c r="FG119" i="1"/>
  <c r="FG136" i="1"/>
  <c r="FG170" i="1"/>
  <c r="FG183" i="1"/>
  <c r="FG29" i="1"/>
  <c r="FG23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21" i="1"/>
  <c r="FG31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30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3" i="1"/>
  <c r="FG48" i="1"/>
  <c r="FG65" i="1"/>
  <c r="FG95" i="1"/>
  <c r="FG116" i="1"/>
  <c r="FG129" i="1"/>
  <c r="FG163" i="1"/>
  <c r="FG9" i="1"/>
  <c r="FG22" i="1"/>
  <c r="FG35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34" i="1"/>
  <c r="FG78" i="1"/>
  <c r="FG142" i="1"/>
  <c r="FG180" i="1"/>
  <c r="FG37" i="1"/>
  <c r="FG36" i="1"/>
  <c r="FG19" i="1"/>
  <c r="FG56" i="1"/>
  <c r="FG73" i="1"/>
  <c r="FG82" i="1"/>
  <c r="FG86" i="1"/>
  <c r="FG26" i="1"/>
  <c r="FG39" i="1"/>
  <c r="FG16" i="1"/>
  <c r="FG28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M2" i="2" l="1"/>
  <c r="FE2" i="2"/>
  <c r="EW2" i="2"/>
  <c r="EO2" i="2"/>
  <c r="EG2" i="2"/>
  <c r="DY2" i="2"/>
  <c r="DQ2" i="2"/>
  <c r="DI2" i="2"/>
  <c r="ES2" i="2"/>
  <c r="DM2" i="2"/>
  <c r="FH2" i="2"/>
  <c r="EB2" i="2"/>
  <c r="EQ2" i="2"/>
  <c r="DS2" i="2"/>
  <c r="FF2" i="2"/>
  <c r="EH2" i="2"/>
  <c r="FL2" i="2"/>
  <c r="FD2" i="2"/>
  <c r="EV2" i="2"/>
  <c r="EN2" i="2"/>
  <c r="EF2" i="2"/>
  <c r="DX2" i="2"/>
  <c r="DP2" i="2"/>
  <c r="DH2" i="2"/>
  <c r="DG2" i="2"/>
  <c r="EK2" i="2"/>
  <c r="DE2" i="2"/>
  <c r="EJ2" i="2"/>
  <c r="DD2" i="2"/>
  <c r="FK2" i="2"/>
  <c r="FC2" i="2"/>
  <c r="EU2" i="2"/>
  <c r="EM2" i="2"/>
  <c r="EE2" i="2"/>
  <c r="DW2" i="2"/>
  <c r="DO2" i="2"/>
  <c r="FA2" i="2"/>
  <c r="EC2" i="2"/>
  <c r="EZ2" i="2"/>
  <c r="DT2" i="2"/>
  <c r="FG2" i="2"/>
  <c r="EI2" i="2"/>
  <c r="DK2" i="2"/>
  <c r="EX2" i="2"/>
  <c r="DZ2" i="2"/>
  <c r="DJ2" i="2"/>
  <c r="FJ2" i="2"/>
  <c r="FB2" i="2"/>
  <c r="ET2" i="2"/>
  <c r="EL2" i="2"/>
  <c r="ED2" i="2"/>
  <c r="DV2" i="2"/>
  <c r="DN2" i="2"/>
  <c r="DF2" i="2"/>
  <c r="FI2" i="2"/>
  <c r="DU2" i="2"/>
  <c r="ER2" i="2"/>
  <c r="DL2" i="2"/>
  <c r="EY2" i="2"/>
  <c r="EA2" i="2"/>
  <c r="DC2" i="2"/>
  <c r="EP2" i="2"/>
  <c r="DR2" i="2"/>
  <c r="DA2" i="2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S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DS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<sst xmlns="http://schemas.openxmlformats.org/spreadsheetml/2006/main" count="6523" uniqueCount="2000">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</sst>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4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comments" Target="../comments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ctrlProp" Target="../ctrlProps/ctrlProp1.xm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T201"/>
  <sheetViews>
    <sheetView tabSelected="1" workbookViewId="0">
      <pane xSplit="4" ySplit="2" topLeftCell="CZ41" activePane="bottomRight" state="frozen"/>
      <selection pane="topRight" activeCell="E1" sqref="E1"/>
      <selection pane="bottomLeft" activeCell="A3" sqref="A3"/>
      <selection pane="bottomRight" activeCell="DG47" sqref="DG47"/>
    </sheetView>
  </sheetViews>
  <sheetFormatPr baseColWidth="10" defaultRowHeight="14.4" x14ac:dyDescent="0.3"/>
  <cols>
    <col min="123" max="123" width="11.5546875" style="11"/>
    <col min="126" max="126" width="11.5546875" style="11"/>
    <col min="129" max="129" width="11.5546875" style="11"/>
    <col min="132" max="132" width="11.5546875" style="11"/>
    <col min="135" max="135" width="11.5546875" style="11"/>
    <col min="138" max="138" width="11.5546875" style="11"/>
    <col min="141" max="141" width="11.5546875" style="11"/>
    <col min="144" max="144" width="11.5546875" style="11"/>
    <col min="147" max="147" width="11.5546875" style="11"/>
  </cols>
  <sheetData>
    <row r="1" spans="1:306" ht="28.95" customHeight="1" x14ac:dyDescent="0.3">
      <c r="A1" s="2">
        <v>48</v>
      </c>
      <c r="DC1" t="s">
        <v>1970</v>
      </c>
    </row>
    <row r="2" spans="1:306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1728</v>
      </c>
      <c r="U2" t="s">
        <v>1729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1733</v>
      </c>
      <c r="BK2" t="s">
        <v>1734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1735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1742</v>
      </c>
      <c r="CZ2" t="s">
        <v>1743</v>
      </c>
      <c r="DA2" t="s">
        <v>1744</v>
      </c>
      <c r="DB2" t="s">
        <v>1745</v>
      </c>
      <c r="DC2" t="s">
        <v>1750</v>
      </c>
      <c r="DD2" t="s">
        <v>1751</v>
      </c>
      <c r="DE2" t="s">
        <v>1752</v>
      </c>
      <c r="DF2" t="s">
        <v>1753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s="11" t="s">
        <v>202</v>
      </c>
      <c r="DT2" t="s">
        <v>1736</v>
      </c>
      <c r="DU2" t="s">
        <v>648</v>
      </c>
      <c r="DV2" s="11" t="s">
        <v>203</v>
      </c>
      <c r="DW2" t="s">
        <v>581</v>
      </c>
      <c r="DX2" t="s">
        <v>649</v>
      </c>
      <c r="DY2" s="11" t="s">
        <v>204</v>
      </c>
      <c r="DZ2" t="s">
        <v>582</v>
      </c>
      <c r="EA2" t="s">
        <v>650</v>
      </c>
      <c r="EB2" s="11" t="s">
        <v>205</v>
      </c>
      <c r="EC2" t="s">
        <v>583</v>
      </c>
      <c r="ED2" t="s">
        <v>651</v>
      </c>
      <c r="EE2" s="11" t="s">
        <v>206</v>
      </c>
      <c r="EF2" t="s">
        <v>584</v>
      </c>
      <c r="EG2" t="s">
        <v>652</v>
      </c>
      <c r="EH2" s="11" t="s">
        <v>207</v>
      </c>
      <c r="EI2" t="s">
        <v>585</v>
      </c>
      <c r="EJ2" t="s">
        <v>653</v>
      </c>
      <c r="EK2" s="11" t="s">
        <v>208</v>
      </c>
      <c r="EL2" t="s">
        <v>586</v>
      </c>
      <c r="EM2" t="s">
        <v>654</v>
      </c>
      <c r="EN2" s="11" t="s">
        <v>209</v>
      </c>
      <c r="EO2" t="s">
        <v>587</v>
      </c>
      <c r="EP2" t="s">
        <v>655</v>
      </c>
      <c r="EQ2" s="11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1749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t="s">
        <v>713</v>
      </c>
      <c r="FO2" t="s">
        <v>714</v>
      </c>
      <c r="FP2" t="s">
        <v>46</v>
      </c>
      <c r="FQ2" t="s">
        <v>31</v>
      </c>
      <c r="FR2" t="s">
        <v>611</v>
      </c>
      <c r="FS2" t="s">
        <v>710</v>
      </c>
      <c r="FT2" t="s">
        <v>720</v>
      </c>
      <c r="FU2" t="s">
        <v>42</v>
      </c>
      <c r="FV2" t="s">
        <v>52</v>
      </c>
      <c r="FW2" t="s">
        <v>61</v>
      </c>
      <c r="FX2" t="s">
        <v>62</v>
      </c>
      <c r="FY2" t="s">
        <v>63</v>
      </c>
      <c r="FZ2" t="s">
        <v>53</v>
      </c>
      <c r="GA2" t="s">
        <v>54</v>
      </c>
      <c r="GB2" t="s">
        <v>55</v>
      </c>
      <c r="GC2" t="s">
        <v>56</v>
      </c>
      <c r="GD2" t="s">
        <v>57</v>
      </c>
      <c r="GE2" t="s">
        <v>58</v>
      </c>
      <c r="GF2" t="s">
        <v>59</v>
      </c>
      <c r="GG2" t="s">
        <v>60</v>
      </c>
      <c r="GH2" t="s">
        <v>717</v>
      </c>
      <c r="GI2" t="s">
        <v>1762</v>
      </c>
      <c r="GJ2" t="s">
        <v>405</v>
      </c>
      <c r="GK2" t="s">
        <v>76</v>
      </c>
      <c r="GL2" t="s">
        <v>1759</v>
      </c>
      <c r="GM2" t="s">
        <v>1760</v>
      </c>
      <c r="GN2" t="s">
        <v>1761</v>
      </c>
      <c r="GO2" t="s">
        <v>715</v>
      </c>
      <c r="GP2" t="s">
        <v>414</v>
      </c>
      <c r="GQ2" t="s">
        <v>74</v>
      </c>
      <c r="GR2" t="s">
        <v>949</v>
      </c>
      <c r="GS2" t="s">
        <v>30</v>
      </c>
      <c r="GT2" t="s">
        <v>614</v>
      </c>
      <c r="GU2" t="s">
        <v>396</v>
      </c>
      <c r="GV2" t="s">
        <v>73</v>
      </c>
      <c r="GW2" t="s">
        <v>723</v>
      </c>
      <c r="GX2" t="s">
        <v>724</v>
      </c>
      <c r="GY2" t="s">
        <v>38</v>
      </c>
      <c r="GZ2" t="s">
        <v>39</v>
      </c>
      <c r="HA2" t="s">
        <v>40</v>
      </c>
      <c r="HB2" t="s">
        <v>41</v>
      </c>
      <c r="HC2" t="s">
        <v>24</v>
      </c>
      <c r="HD2" t="s">
        <v>705</v>
      </c>
      <c r="HE2" t="s">
        <v>35</v>
      </c>
      <c r="HF2" t="s">
        <v>36</v>
      </c>
      <c r="HG2" t="s">
        <v>605</v>
      </c>
      <c r="HH2" t="s">
        <v>608</v>
      </c>
      <c r="HI2" t="s">
        <v>728</v>
      </c>
      <c r="HJ2" t="s">
        <v>721</v>
      </c>
      <c r="HK2" t="s">
        <v>726</v>
      </c>
      <c r="HL2" t="s">
        <v>722</v>
      </c>
      <c r="HM2" t="s">
        <v>727</v>
      </c>
      <c r="HN2" t="s">
        <v>33</v>
      </c>
      <c r="HO2" t="s">
        <v>719</v>
      </c>
      <c r="HP2" t="s">
        <v>718</v>
      </c>
      <c r="HQ2" t="s">
        <v>51</v>
      </c>
      <c r="HR2" t="s">
        <v>25</v>
      </c>
      <c r="HS2" t="s">
        <v>26</v>
      </c>
      <c r="HT2" t="s">
        <v>403</v>
      </c>
      <c r="HU2" t="s">
        <v>830</v>
      </c>
      <c r="HV2" t="s">
        <v>831</v>
      </c>
      <c r="HW2" t="s">
        <v>27</v>
      </c>
      <c r="HX2" t="s">
        <v>1766</v>
      </c>
      <c r="HY2" t="s">
        <v>600</v>
      </c>
      <c r="HZ2" t="s">
        <v>1768</v>
      </c>
      <c r="IA2" t="s">
        <v>1769</v>
      </c>
      <c r="IB2" t="s">
        <v>28</v>
      </c>
      <c r="IC2" t="s">
        <v>29</v>
      </c>
      <c r="ID2" t="s">
        <v>79</v>
      </c>
      <c r="IE2" t="s">
        <v>71</v>
      </c>
      <c r="IF2" t="s">
        <v>602</v>
      </c>
      <c r="IG2" t="s">
        <v>21</v>
      </c>
      <c r="IH2" t="s">
        <v>47</v>
      </c>
      <c r="II2" t="s">
        <v>48</v>
      </c>
      <c r="IJ2" t="s">
        <v>49</v>
      </c>
      <c r="IK2" t="s">
        <v>50</v>
      </c>
      <c r="IL2" t="s">
        <v>72</v>
      </c>
      <c r="IM2" t="s">
        <v>77</v>
      </c>
      <c r="IN2" t="s">
        <v>37</v>
      </c>
      <c r="IO2" t="s">
        <v>1767</v>
      </c>
      <c r="IP2" t="s">
        <v>1763</v>
      </c>
      <c r="IQ2" t="s">
        <v>1764</v>
      </c>
      <c r="IR2" t="s">
        <v>1765</v>
      </c>
      <c r="IS2" t="s">
        <v>43</v>
      </c>
      <c r="IT2" t="s">
        <v>44</v>
      </c>
      <c r="IU2" t="s">
        <v>339</v>
      </c>
      <c r="IV2" t="s">
        <v>45</v>
      </c>
      <c r="IW2" t="s">
        <v>64</v>
      </c>
      <c r="IX2" t="s">
        <v>65</v>
      </c>
      <c r="IY2" t="s">
        <v>66</v>
      </c>
      <c r="IZ2" t="s">
        <v>67</v>
      </c>
      <c r="JA2" t="s">
        <v>68</v>
      </c>
      <c r="JB2" t="s">
        <v>69</v>
      </c>
      <c r="JC2" t="s">
        <v>716</v>
      </c>
      <c r="JD2" t="s">
        <v>32</v>
      </c>
      <c r="JE2" t="s">
        <v>14</v>
      </c>
      <c r="JF2" t="s">
        <v>78</v>
      </c>
      <c r="JG2" t="s">
        <v>70</v>
      </c>
      <c r="JH2" t="s">
        <v>34</v>
      </c>
      <c r="JI2" t="s">
        <v>80</v>
      </c>
      <c r="JJ2" t="s">
        <v>75</v>
      </c>
      <c r="JK2" t="s">
        <v>181</v>
      </c>
      <c r="JL2" t="s">
        <v>725</v>
      </c>
      <c r="JM2" t="s">
        <v>1770</v>
      </c>
      <c r="JN2" t="s">
        <v>621</v>
      </c>
      <c r="JO2" t="s">
        <v>622</v>
      </c>
      <c r="JP2" t="s">
        <v>639</v>
      </c>
      <c r="JQ2" t="s">
        <v>623</v>
      </c>
      <c r="JR2" t="s">
        <v>624</v>
      </c>
      <c r="JS2" t="s">
        <v>640</v>
      </c>
      <c r="JT2" t="s">
        <v>625</v>
      </c>
      <c r="JU2" t="s">
        <v>626</v>
      </c>
      <c r="JV2" t="s">
        <v>641</v>
      </c>
      <c r="JW2" t="s">
        <v>627</v>
      </c>
      <c r="JX2" t="s">
        <v>628</v>
      </c>
      <c r="JY2" t="s">
        <v>642</v>
      </c>
      <c r="JZ2" t="s">
        <v>629</v>
      </c>
      <c r="KA2" t="s">
        <v>630</v>
      </c>
      <c r="KB2" t="s">
        <v>643</v>
      </c>
      <c r="KC2" t="s">
        <v>631</v>
      </c>
      <c r="KD2" t="s">
        <v>632</v>
      </c>
      <c r="KE2" t="s">
        <v>644</v>
      </c>
      <c r="KF2" t="s">
        <v>633</v>
      </c>
      <c r="KG2" t="s">
        <v>634</v>
      </c>
      <c r="KH2" t="s">
        <v>645</v>
      </c>
      <c r="KI2" t="s">
        <v>635</v>
      </c>
      <c r="KJ2" t="s">
        <v>636</v>
      </c>
      <c r="KK2" t="s">
        <v>646</v>
      </c>
      <c r="KL2" t="s">
        <v>1713</v>
      </c>
      <c r="KM2" t="s">
        <v>1714</v>
      </c>
      <c r="KN2" t="s">
        <v>1715</v>
      </c>
      <c r="KO2" t="s">
        <v>1716</v>
      </c>
      <c r="KP2" t="s">
        <v>1717</v>
      </c>
      <c r="KQ2" t="s">
        <v>1718</v>
      </c>
      <c r="KR2" t="s">
        <v>1719</v>
      </c>
      <c r="KS2" t="s">
        <v>1720</v>
      </c>
      <c r="KT2" t="s">
        <v>1721</v>
      </c>
    </row>
    <row r="3" spans="1:306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13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s="11" t="s">
        <v>444</v>
      </c>
      <c r="DV3" s="11" t="s">
        <v>445</v>
      </c>
      <c r="DY3" s="11" t="s">
        <v>446</v>
      </c>
      <c r="EB3" s="11" t="s">
        <v>447</v>
      </c>
      <c r="EE3" s="11" t="s">
        <v>448</v>
      </c>
      <c r="EH3" s="11" t="s">
        <v>449</v>
      </c>
      <c r="EK3" s="11" t="s">
        <v>450</v>
      </c>
      <c r="EN3" s="11" t="s">
        <v>451</v>
      </c>
      <c r="EQ3" s="11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13" si="5">+EV3+EY3+FB3+FE3</f>
        <v>0.49809523809523809</v>
      </c>
      <c r="FG3" s="4" t="str">
        <f t="shared" ref="FG3" si="6">+IF((EV3+EY3+FB3+FE3)&gt;=1,"ALTO","ORDINARIO")</f>
        <v>ORDINARIO</v>
      </c>
    </row>
    <row r="4" spans="1:306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13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s="11" t="s">
        <v>472</v>
      </c>
      <c r="DV4" s="11" t="s">
        <v>473</v>
      </c>
      <c r="DY4" s="11" t="s">
        <v>474</v>
      </c>
      <c r="EB4" s="11" t="s">
        <v>475</v>
      </c>
      <c r="EE4" s="11" t="s">
        <v>476</v>
      </c>
      <c r="EH4" s="11" t="s">
        <v>477</v>
      </c>
      <c r="EK4" s="11" t="s">
        <v>478</v>
      </c>
      <c r="EN4" s="11" t="s">
        <v>479</v>
      </c>
      <c r="EQ4" s="11" t="s">
        <v>480</v>
      </c>
      <c r="EU4">
        <v>0</v>
      </c>
      <c r="EV4" s="4">
        <f t="shared" ref="EV4:EV13" si="8">+EU4/3000</f>
        <v>0</v>
      </c>
      <c r="EX4">
        <v>0</v>
      </c>
      <c r="EY4" s="4">
        <f t="shared" ref="EY4:EY13" si="9">+EX4/1400</f>
        <v>0</v>
      </c>
      <c r="FA4">
        <v>0</v>
      </c>
      <c r="FB4" s="4">
        <f t="shared" ref="FB4:FB13" si="10">+FA4/2000</f>
        <v>0</v>
      </c>
      <c r="FC4" t="s">
        <v>455</v>
      </c>
      <c r="FD4">
        <v>900</v>
      </c>
      <c r="FE4" s="4">
        <f t="shared" ref="FE4:FE13" si="11">+FD4/15000</f>
        <v>0.06</v>
      </c>
      <c r="FF4" s="4">
        <f t="shared" si="5"/>
        <v>0.06</v>
      </c>
      <c r="FG4" s="4" t="str">
        <f t="shared" ref="FG4:FG13" si="12">+IF((EV4+EY4+FB4+FE4)&gt;=1,"ALTO","ORDINARIO")</f>
        <v>ORDINARIO</v>
      </c>
    </row>
    <row r="5" spans="1:306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s="11" t="s">
        <v>489</v>
      </c>
      <c r="DV5" s="11" t="s">
        <v>490</v>
      </c>
      <c r="DY5" s="11" t="s">
        <v>491</v>
      </c>
      <c r="EB5" s="11" t="s">
        <v>492</v>
      </c>
      <c r="EE5" s="11" t="s">
        <v>493</v>
      </c>
      <c r="EH5" s="11" t="s">
        <v>494</v>
      </c>
      <c r="EK5" s="11" t="s">
        <v>495</v>
      </c>
      <c r="EN5" s="11" t="s">
        <v>496</v>
      </c>
      <c r="EQ5" s="11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306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s="11" t="s">
        <v>513</v>
      </c>
      <c r="DV6" s="11" t="s">
        <v>514</v>
      </c>
      <c r="DY6" s="11" t="s">
        <v>515</v>
      </c>
      <c r="EB6" s="11" t="s">
        <v>516</v>
      </c>
      <c r="EE6" s="11" t="s">
        <v>517</v>
      </c>
      <c r="EH6" s="11" t="s">
        <v>518</v>
      </c>
      <c r="EK6" s="11" t="s">
        <v>519</v>
      </c>
      <c r="EN6" s="11" t="s">
        <v>520</v>
      </c>
      <c r="EQ6" s="11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306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s="11" t="s">
        <v>543</v>
      </c>
      <c r="DV7" s="11" t="s">
        <v>544</v>
      </c>
      <c r="DY7" s="11" t="s">
        <v>545</v>
      </c>
      <c r="EB7" s="11" t="s">
        <v>546</v>
      </c>
      <c r="EE7" s="11" t="s">
        <v>547</v>
      </c>
      <c r="EH7" s="11" t="s">
        <v>548</v>
      </c>
      <c r="EK7" s="11" t="s">
        <v>549</v>
      </c>
      <c r="EN7" s="11" t="s">
        <v>550</v>
      </c>
      <c r="EQ7" s="11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306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1658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s="11" t="s">
        <v>1653</v>
      </c>
      <c r="DV8" s="11" t="s">
        <v>1654</v>
      </c>
      <c r="EB8" s="11" t="s">
        <v>1655</v>
      </c>
      <c r="EH8" s="11" t="s">
        <v>1656</v>
      </c>
      <c r="EN8" s="11" t="s">
        <v>1657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306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1659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s="11" t="s">
        <v>782</v>
      </c>
      <c r="EH9" s="11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306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s="11" t="s">
        <v>798</v>
      </c>
      <c r="DV10" s="11" t="s">
        <v>799</v>
      </c>
      <c r="DY10" s="11" t="s">
        <v>800</v>
      </c>
      <c r="EB10" s="11" t="s">
        <v>801</v>
      </c>
      <c r="EE10" s="11" t="s">
        <v>802</v>
      </c>
      <c r="EH10" s="11" t="s">
        <v>803</v>
      </c>
      <c r="EK10" s="11" t="s">
        <v>804</v>
      </c>
      <c r="EN10" s="11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306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1662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1663</v>
      </c>
      <c r="AW11">
        <v>13</v>
      </c>
      <c r="AY11">
        <v>9</v>
      </c>
      <c r="AZ11" t="s">
        <v>793</v>
      </c>
      <c r="BA11">
        <v>3</v>
      </c>
      <c r="BB11" t="s">
        <v>1658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s="11" t="s">
        <v>1664</v>
      </c>
      <c r="DV11" s="11" t="s">
        <v>1665</v>
      </c>
      <c r="DY11" s="11" t="s">
        <v>1666</v>
      </c>
      <c r="EB11" s="11" t="s">
        <v>1667</v>
      </c>
      <c r="EE11" s="11" t="s">
        <v>1668</v>
      </c>
      <c r="EH11" s="11" t="s">
        <v>1669</v>
      </c>
      <c r="EK11" s="11" t="s">
        <v>1670</v>
      </c>
      <c r="EN11" s="11" t="s">
        <v>1671</v>
      </c>
      <c r="EQ11" s="11" t="s">
        <v>1672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306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1693</v>
      </c>
      <c r="G12" t="s">
        <v>1694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1696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1695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1697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1698</v>
      </c>
      <c r="DK12" t="s">
        <v>1699</v>
      </c>
      <c r="DL12" t="s">
        <v>1700</v>
      </c>
      <c r="DM12" t="s">
        <v>1701</v>
      </c>
      <c r="DN12" t="s">
        <v>555</v>
      </c>
      <c r="DP12" t="s">
        <v>442</v>
      </c>
      <c r="DQ12" t="s">
        <v>443</v>
      </c>
      <c r="DS12" s="11" t="s">
        <v>1702</v>
      </c>
      <c r="DV12" s="11" t="s">
        <v>1703</v>
      </c>
      <c r="EB12" s="11" t="s">
        <v>1704</v>
      </c>
      <c r="EH12" s="11" t="s">
        <v>1705</v>
      </c>
      <c r="EN12" s="11" t="s">
        <v>1706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306" x14ac:dyDescent="0.3">
      <c r="A13">
        <v>11</v>
      </c>
      <c r="B13" t="s">
        <v>579</v>
      </c>
      <c r="C13" t="s">
        <v>805</v>
      </c>
      <c r="D13" t="s">
        <v>1673</v>
      </c>
      <c r="E13" t="s">
        <v>808</v>
      </c>
      <c r="F13" t="s">
        <v>1674</v>
      </c>
      <c r="G13" t="s">
        <v>579</v>
      </c>
      <c r="H13" t="s">
        <v>745</v>
      </c>
      <c r="I13" t="s">
        <v>1675</v>
      </c>
      <c r="J13">
        <v>2</v>
      </c>
      <c r="L13" t="s">
        <v>1676</v>
      </c>
      <c r="M13" t="s">
        <v>1677</v>
      </c>
      <c r="N13" t="s">
        <v>424</v>
      </c>
      <c r="O13">
        <v>72850</v>
      </c>
      <c r="P13">
        <v>2221296938</v>
      </c>
      <c r="Q13" s="3" t="s">
        <v>1678</v>
      </c>
      <c r="R13">
        <v>12</v>
      </c>
      <c r="S13" t="s">
        <v>1679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1680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1681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1682</v>
      </c>
      <c r="DK13" t="s">
        <v>555</v>
      </c>
      <c r="DL13" t="s">
        <v>555</v>
      </c>
      <c r="DM13" t="s">
        <v>1683</v>
      </c>
      <c r="DN13" t="s">
        <v>555</v>
      </c>
      <c r="DP13" t="s">
        <v>442</v>
      </c>
      <c r="DQ13" t="s">
        <v>443</v>
      </c>
      <c r="DS13" s="11" t="s">
        <v>1684</v>
      </c>
      <c r="DV13" s="11" t="s">
        <v>1685</v>
      </c>
      <c r="DY13" s="11" t="s">
        <v>1686</v>
      </c>
      <c r="EB13" s="11" t="s">
        <v>1687</v>
      </c>
      <c r="EE13" s="11" t="s">
        <v>1688</v>
      </c>
      <c r="EH13" s="11" t="s">
        <v>1689</v>
      </c>
      <c r="EK13" s="11" t="s">
        <v>1690</v>
      </c>
      <c r="EN13" s="11" t="s">
        <v>1691</v>
      </c>
      <c r="EQ13" s="11" t="s">
        <v>1692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306" x14ac:dyDescent="0.3">
      <c r="A14">
        <v>12</v>
      </c>
      <c r="B14" t="s">
        <v>843</v>
      </c>
      <c r="C14" t="s">
        <v>948</v>
      </c>
      <c r="D14" s="1" t="s">
        <v>1087</v>
      </c>
      <c r="E14" t="s">
        <v>845</v>
      </c>
      <c r="G14" t="s">
        <v>846</v>
      </c>
      <c r="H14" t="s">
        <v>847</v>
      </c>
      <c r="I14" t="s">
        <v>1088</v>
      </c>
      <c r="J14">
        <v>201</v>
      </c>
      <c r="L14" t="s">
        <v>1089</v>
      </c>
      <c r="M14" t="s">
        <v>424</v>
      </c>
      <c r="N14" t="s">
        <v>424</v>
      </c>
      <c r="O14">
        <v>72534</v>
      </c>
      <c r="P14">
        <v>2222405840</v>
      </c>
      <c r="Q14" s="3" t="s">
        <v>1090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851</v>
      </c>
      <c r="AF14" t="s">
        <v>1091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ref="AR14:AR45" si="13">+AS14+AU14+BE14+BN14+BO14+BP14+BQ14+BR14+BS14+CG14</f>
        <v>15</v>
      </c>
      <c r="AS14">
        <v>1</v>
      </c>
      <c r="AT14" t="s">
        <v>1025</v>
      </c>
      <c r="AU14">
        <v>4</v>
      </c>
      <c r="AV14" t="s">
        <v>855</v>
      </c>
      <c r="AW14">
        <v>3</v>
      </c>
      <c r="AX14">
        <v>1</v>
      </c>
      <c r="BE14">
        <v>1</v>
      </c>
      <c r="BF14" t="s">
        <v>856</v>
      </c>
      <c r="BH14">
        <v>1</v>
      </c>
      <c r="BI14" t="s">
        <v>857</v>
      </c>
      <c r="BL14">
        <v>5</v>
      </c>
      <c r="BM14" t="s">
        <v>858</v>
      </c>
      <c r="BN14">
        <v>5</v>
      </c>
      <c r="BP14">
        <v>2</v>
      </c>
      <c r="BS14">
        <v>2</v>
      </c>
      <c r="BT14">
        <v>1</v>
      </c>
      <c r="BU14" s="4">
        <f t="shared" ref="BU14:BU45" si="14">+BV14+BX14+BY14+BZ14+CA14</f>
        <v>6</v>
      </c>
      <c r="BV14">
        <v>1</v>
      </c>
      <c r="BW14">
        <v>1</v>
      </c>
      <c r="BY14">
        <v>4</v>
      </c>
      <c r="BZ14">
        <v>1</v>
      </c>
      <c r="CC14">
        <v>4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6</v>
      </c>
      <c r="DH14" t="s">
        <v>854</v>
      </c>
      <c r="DI14">
        <v>2024</v>
      </c>
      <c r="DJ14" t="s">
        <v>1371</v>
      </c>
      <c r="DP14" t="s">
        <v>442</v>
      </c>
      <c r="DQ14" t="s">
        <v>443</v>
      </c>
      <c r="DR14" t="s">
        <v>1092</v>
      </c>
      <c r="DS14" s="11" t="s">
        <v>1093</v>
      </c>
      <c r="DT14" t="s">
        <v>1230</v>
      </c>
      <c r="DU14" t="s">
        <v>1094</v>
      </c>
      <c r="DV14" s="11" t="s">
        <v>1095</v>
      </c>
      <c r="DX14" t="s">
        <v>1096</v>
      </c>
      <c r="DY14" s="11" t="s">
        <v>1097</v>
      </c>
      <c r="EA14" t="s">
        <v>1098</v>
      </c>
      <c r="EB14" s="11" t="s">
        <v>1099</v>
      </c>
      <c r="ED14" t="s">
        <v>1100</v>
      </c>
      <c r="EE14" s="11" t="s">
        <v>1101</v>
      </c>
      <c r="EG14" t="s">
        <v>1102</v>
      </c>
      <c r="EH14" s="11" t="s">
        <v>1103</v>
      </c>
      <c r="EJ14" t="s">
        <v>1104</v>
      </c>
      <c r="EK14" s="11" t="s">
        <v>1105</v>
      </c>
      <c r="EM14" t="s">
        <v>1106</v>
      </c>
      <c r="EU14">
        <v>0</v>
      </c>
      <c r="EV14" s="4">
        <f t="shared" ref="EV14:EV45" si="15">+EU14/3000</f>
        <v>0</v>
      </c>
      <c r="EX14">
        <v>0</v>
      </c>
      <c r="EY14" s="4">
        <f t="shared" ref="EY14:EY45" si="16">+EX14/1400</f>
        <v>0</v>
      </c>
      <c r="FA14">
        <v>0</v>
      </c>
      <c r="FB14" s="4">
        <f t="shared" ref="FB14:FB45" si="17">+FA14/2000</f>
        <v>0</v>
      </c>
      <c r="FC14" t="s">
        <v>455</v>
      </c>
      <c r="FE14" s="4">
        <f t="shared" ref="FE14:FE45" si="18">+FD14/15000</f>
        <v>0</v>
      </c>
      <c r="FF14" s="4">
        <f t="shared" ref="FF14:FF45" si="19">+EV14+EY14+FB14+FE14</f>
        <v>0</v>
      </c>
      <c r="FG14" s="4" t="str">
        <f t="shared" ref="FG14:FG45" si="20">+IF((EV14+EY14+FB14+FE14)&gt;=1,"ALTO","ORDINARIO")</f>
        <v>ORDINARIO</v>
      </c>
      <c r="FN14" s="7" t="s">
        <v>843</v>
      </c>
      <c r="FO14" s="7" t="s">
        <v>843</v>
      </c>
      <c r="FP14" s="7" t="s">
        <v>843</v>
      </c>
      <c r="FQ14" t="s">
        <v>843</v>
      </c>
      <c r="FR14" t="s">
        <v>843</v>
      </c>
      <c r="FS14" t="s">
        <v>843</v>
      </c>
      <c r="FU14" s="7" t="s">
        <v>843</v>
      </c>
      <c r="GH14" s="7" t="s">
        <v>843</v>
      </c>
      <c r="GL14" t="s">
        <v>843</v>
      </c>
      <c r="GM14" t="s">
        <v>843</v>
      </c>
      <c r="GN14" t="s">
        <v>843</v>
      </c>
      <c r="GO14" s="7" t="s">
        <v>843</v>
      </c>
      <c r="GQ14" s="7" t="s">
        <v>843</v>
      </c>
      <c r="GR14" t="s">
        <v>843</v>
      </c>
      <c r="GS14" t="s">
        <v>843</v>
      </c>
      <c r="GT14" t="s">
        <v>843</v>
      </c>
      <c r="GV14" t="s">
        <v>843</v>
      </c>
      <c r="GW14" s="7" t="s">
        <v>843</v>
      </c>
      <c r="GX14" s="7" t="s">
        <v>843</v>
      </c>
      <c r="GY14" s="7" t="s">
        <v>843</v>
      </c>
      <c r="HC14" s="7" t="s">
        <v>843</v>
      </c>
      <c r="HD14" s="7" t="s">
        <v>843</v>
      </c>
      <c r="HG14" t="s">
        <v>843</v>
      </c>
      <c r="HH14" t="s">
        <v>843</v>
      </c>
      <c r="HI14" s="7" t="s">
        <v>843</v>
      </c>
      <c r="HJ14" s="7" t="s">
        <v>843</v>
      </c>
      <c r="HK14" s="7"/>
      <c r="HL14" s="7" t="s">
        <v>843</v>
      </c>
      <c r="HQ14" t="s">
        <v>843</v>
      </c>
      <c r="HU14" s="7" t="s">
        <v>843</v>
      </c>
      <c r="HV14" s="7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s="7" t="s">
        <v>843</v>
      </c>
      <c r="IC14" s="7" t="s">
        <v>843</v>
      </c>
      <c r="IE14" s="7" t="s">
        <v>843</v>
      </c>
      <c r="IF14" t="s">
        <v>843</v>
      </c>
      <c r="IL14" s="7" t="s">
        <v>843</v>
      </c>
      <c r="IO14" t="s">
        <v>843</v>
      </c>
      <c r="IP14" t="s">
        <v>843</v>
      </c>
      <c r="IQ14" t="s">
        <v>843</v>
      </c>
      <c r="IR14" t="s">
        <v>843</v>
      </c>
      <c r="IS14" s="7" t="s">
        <v>843</v>
      </c>
      <c r="IT14" s="7" t="s">
        <v>843</v>
      </c>
      <c r="IW14" t="s">
        <v>843</v>
      </c>
      <c r="IX14" t="s">
        <v>843</v>
      </c>
      <c r="IY14" t="s">
        <v>843</v>
      </c>
      <c r="IZ14" t="s">
        <v>843</v>
      </c>
      <c r="JA14" t="s">
        <v>843</v>
      </c>
      <c r="JB14" t="s">
        <v>843</v>
      </c>
      <c r="JC14" s="7" t="s">
        <v>843</v>
      </c>
      <c r="JE14" t="s">
        <v>843</v>
      </c>
      <c r="JG14" s="7" t="s">
        <v>843</v>
      </c>
      <c r="JJ14" s="7" t="s">
        <v>843</v>
      </c>
      <c r="JL14" s="7"/>
      <c r="JM14" t="s">
        <v>843</v>
      </c>
    </row>
    <row r="15" spans="1:306" x14ac:dyDescent="0.3">
      <c r="A15">
        <v>13</v>
      </c>
      <c r="B15" t="s">
        <v>843</v>
      </c>
      <c r="C15" t="s">
        <v>948</v>
      </c>
      <c r="D15" s="1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1722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13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14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1341</v>
      </c>
      <c r="DK15" t="s">
        <v>1723</v>
      </c>
      <c r="DL15" t="s">
        <v>1724</v>
      </c>
      <c r="DM15" t="s">
        <v>1725</v>
      </c>
      <c r="DN15" t="s">
        <v>440</v>
      </c>
      <c r="DO15" t="s">
        <v>1726</v>
      </c>
      <c r="DP15" t="s">
        <v>442</v>
      </c>
      <c r="DQ15" t="s">
        <v>443</v>
      </c>
      <c r="DR15" t="s">
        <v>914</v>
      </c>
      <c r="DS15" s="11" t="s">
        <v>915</v>
      </c>
      <c r="DT15" t="s">
        <v>1230</v>
      </c>
      <c r="DU15" t="s">
        <v>916</v>
      </c>
      <c r="DV15" s="11" t="s">
        <v>917</v>
      </c>
      <c r="DW15" t="s">
        <v>874</v>
      </c>
      <c r="DX15" t="s">
        <v>918</v>
      </c>
      <c r="DY15" s="11" t="s">
        <v>919</v>
      </c>
      <c r="DZ15" t="s">
        <v>868</v>
      </c>
      <c r="EA15" t="s">
        <v>920</v>
      </c>
      <c r="EB15" s="11" t="s">
        <v>921</v>
      </c>
      <c r="EC15" t="s">
        <v>868</v>
      </c>
      <c r="ED15" t="s">
        <v>922</v>
      </c>
      <c r="EE15" s="11" t="s">
        <v>923</v>
      </c>
      <c r="EF15" t="s">
        <v>868</v>
      </c>
      <c r="EG15" t="s">
        <v>924</v>
      </c>
      <c r="EH15" s="11" t="s">
        <v>925</v>
      </c>
      <c r="EI15" t="s">
        <v>926</v>
      </c>
      <c r="EJ15" t="s">
        <v>927</v>
      </c>
      <c r="EK15" s="11" t="s">
        <v>928</v>
      </c>
      <c r="EL15" t="s">
        <v>871</v>
      </c>
      <c r="EM15" t="s">
        <v>929</v>
      </c>
      <c r="EN15" s="11" t="s">
        <v>930</v>
      </c>
      <c r="EO15" t="s">
        <v>874</v>
      </c>
      <c r="EP15" t="s">
        <v>931</v>
      </c>
      <c r="EQ15" s="11" t="s">
        <v>932</v>
      </c>
      <c r="ER15" t="s">
        <v>874</v>
      </c>
      <c r="ES15" t="s">
        <v>933</v>
      </c>
      <c r="EU15">
        <v>0</v>
      </c>
      <c r="EV15" s="4">
        <f t="shared" si="15"/>
        <v>0</v>
      </c>
      <c r="EX15">
        <v>0</v>
      </c>
      <c r="EY15" s="4">
        <f t="shared" si="16"/>
        <v>0</v>
      </c>
      <c r="FA15">
        <v>0</v>
      </c>
      <c r="FB15" s="4">
        <f t="shared" si="17"/>
        <v>0</v>
      </c>
      <c r="FC15" t="s">
        <v>455</v>
      </c>
      <c r="FD15">
        <v>960</v>
      </c>
      <c r="FE15" s="4">
        <f t="shared" si="18"/>
        <v>6.4000000000000001E-2</v>
      </c>
      <c r="FF15" s="4">
        <f t="shared" si="19"/>
        <v>6.4000000000000001E-2</v>
      </c>
      <c r="FG15" s="4" t="str">
        <f t="shared" si="20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N15" s="7" t="s">
        <v>843</v>
      </c>
      <c r="FO15" s="7" t="s">
        <v>843</v>
      </c>
      <c r="FP15" s="7" t="s">
        <v>843</v>
      </c>
      <c r="FQ15" s="7" t="s">
        <v>843</v>
      </c>
      <c r="FR15" s="7" t="s">
        <v>843</v>
      </c>
      <c r="FS15" s="7" t="s">
        <v>843</v>
      </c>
      <c r="FT15" s="7"/>
      <c r="FU15" s="7" t="s">
        <v>843</v>
      </c>
      <c r="GH15" s="7" t="s">
        <v>843</v>
      </c>
      <c r="GL15" t="s">
        <v>843</v>
      </c>
      <c r="GM15" t="s">
        <v>843</v>
      </c>
      <c r="GN15" t="s">
        <v>843</v>
      </c>
      <c r="GO15" s="7" t="s">
        <v>843</v>
      </c>
      <c r="GQ15" s="7" t="s">
        <v>843</v>
      </c>
      <c r="GR15" t="s">
        <v>843</v>
      </c>
      <c r="GS15" s="7" t="s">
        <v>843</v>
      </c>
      <c r="GT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HC15" s="7" t="s">
        <v>843</v>
      </c>
      <c r="HD15" s="7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/>
      <c r="HL15" s="7" t="s">
        <v>843</v>
      </c>
      <c r="HO15" s="7"/>
      <c r="HP15" s="7"/>
      <c r="HQ15" t="s">
        <v>843</v>
      </c>
      <c r="HU15" s="7" t="s">
        <v>843</v>
      </c>
      <c r="HV15" t="s">
        <v>843</v>
      </c>
      <c r="HW15" s="7" t="s">
        <v>843</v>
      </c>
      <c r="HX15" t="s">
        <v>843</v>
      </c>
      <c r="HY15" s="7" t="s">
        <v>843</v>
      </c>
      <c r="HZ15" t="s">
        <v>843</v>
      </c>
      <c r="IA15" t="s">
        <v>843</v>
      </c>
      <c r="IB15" s="7" t="s">
        <v>843</v>
      </c>
      <c r="IC15" t="s">
        <v>843</v>
      </c>
      <c r="IE15" s="7" t="s">
        <v>843</v>
      </c>
      <c r="IF15" s="7" t="s">
        <v>843</v>
      </c>
      <c r="IL15" s="7" t="s">
        <v>843</v>
      </c>
      <c r="IO15" t="s">
        <v>843</v>
      </c>
      <c r="IP15" t="s">
        <v>843</v>
      </c>
      <c r="IQ15" t="s">
        <v>843</v>
      </c>
      <c r="IR15" t="s">
        <v>843</v>
      </c>
      <c r="IS15" s="7" t="s">
        <v>843</v>
      </c>
      <c r="IT15" s="7" t="s">
        <v>843</v>
      </c>
      <c r="IW15" s="7" t="s">
        <v>843</v>
      </c>
      <c r="IX15" s="7" t="s">
        <v>843</v>
      </c>
      <c r="IY15" s="7" t="s">
        <v>843</v>
      </c>
      <c r="IZ15" s="7" t="s">
        <v>843</v>
      </c>
      <c r="JA15" s="7" t="s">
        <v>843</v>
      </c>
      <c r="JB15" s="7" t="s">
        <v>843</v>
      </c>
      <c r="JC15" s="7" t="s">
        <v>843</v>
      </c>
      <c r="JE15" s="7" t="s">
        <v>843</v>
      </c>
      <c r="JG15" s="7" t="s">
        <v>843</v>
      </c>
      <c r="JJ15" s="7" t="s">
        <v>843</v>
      </c>
      <c r="JL15" s="7"/>
      <c r="JM15" t="s">
        <v>843</v>
      </c>
      <c r="JN15" t="s">
        <v>939</v>
      </c>
      <c r="JO15" t="s">
        <v>868</v>
      </c>
      <c r="JP15" t="s">
        <v>940</v>
      </c>
      <c r="JQ15" t="s">
        <v>941</v>
      </c>
      <c r="JR15" t="s">
        <v>868</v>
      </c>
      <c r="JS15" t="s">
        <v>942</v>
      </c>
      <c r="JT15" t="s">
        <v>943</v>
      </c>
      <c r="JU15" t="s">
        <v>871</v>
      </c>
      <c r="JV15" t="s">
        <v>944</v>
      </c>
    </row>
    <row r="16" spans="1:306" x14ac:dyDescent="0.3">
      <c r="A16">
        <v>14</v>
      </c>
      <c r="B16" t="s">
        <v>843</v>
      </c>
      <c r="C16" t="s">
        <v>948</v>
      </c>
      <c r="D16" s="1" t="s">
        <v>1727</v>
      </c>
      <c r="E16" t="s">
        <v>845</v>
      </c>
      <c r="G16" t="s">
        <v>846</v>
      </c>
      <c r="H16" t="s">
        <v>847</v>
      </c>
      <c r="I16" t="s">
        <v>1311</v>
      </c>
      <c r="J16">
        <v>5128</v>
      </c>
      <c r="K16" t="s">
        <v>849</v>
      </c>
      <c r="L16" t="s">
        <v>1312</v>
      </c>
      <c r="M16" t="s">
        <v>424</v>
      </c>
      <c r="N16" t="s">
        <v>424</v>
      </c>
      <c r="O16">
        <v>72570</v>
      </c>
      <c r="P16">
        <v>2216671314</v>
      </c>
      <c r="Q16" s="3" t="s">
        <v>1313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851</v>
      </c>
      <c r="AF16" t="s">
        <v>1314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13"/>
        <v>21</v>
      </c>
      <c r="AS16">
        <v>2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1</v>
      </c>
      <c r="BF16" t="s">
        <v>856</v>
      </c>
      <c r="BH16">
        <v>1</v>
      </c>
      <c r="BI16" t="s">
        <v>857</v>
      </c>
      <c r="BL16">
        <v>5</v>
      </c>
      <c r="BM16" t="s">
        <v>858</v>
      </c>
      <c r="BN16">
        <v>7</v>
      </c>
      <c r="BP16">
        <v>1</v>
      </c>
      <c r="BR16">
        <v>1</v>
      </c>
      <c r="BS16">
        <v>4</v>
      </c>
      <c r="BT16">
        <v>1</v>
      </c>
      <c r="BU16" s="4">
        <f t="shared" si="14"/>
        <v>3</v>
      </c>
      <c r="BV16">
        <v>1</v>
      </c>
      <c r="BW16">
        <v>1</v>
      </c>
      <c r="BY16">
        <v>1</v>
      </c>
      <c r="BZ16">
        <v>1</v>
      </c>
      <c r="CC16">
        <v>2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22</v>
      </c>
      <c r="DH16" t="s">
        <v>854</v>
      </c>
      <c r="DI16">
        <v>2024</v>
      </c>
      <c r="DJ16" t="s">
        <v>1315</v>
      </c>
      <c r="DP16" t="s">
        <v>442</v>
      </c>
      <c r="DQ16" t="s">
        <v>443</v>
      </c>
      <c r="DS16" s="11" t="s">
        <v>1316</v>
      </c>
      <c r="DT16" s="1"/>
      <c r="DU16" t="s">
        <v>1317</v>
      </c>
      <c r="DV16" s="11" t="s">
        <v>1318</v>
      </c>
      <c r="DW16" t="s">
        <v>1319</v>
      </c>
      <c r="DX16" t="s">
        <v>1320</v>
      </c>
      <c r="DY16" s="11" t="s">
        <v>1321</v>
      </c>
      <c r="DZ16" t="s">
        <v>874</v>
      </c>
      <c r="EA16" t="s">
        <v>1322</v>
      </c>
      <c r="EB16" s="11" t="s">
        <v>1323</v>
      </c>
      <c r="EC16" t="s">
        <v>874</v>
      </c>
      <c r="ED16" t="s">
        <v>1324</v>
      </c>
      <c r="EE16" s="11" t="s">
        <v>1325</v>
      </c>
      <c r="EF16" t="s">
        <v>1319</v>
      </c>
      <c r="EG16" t="s">
        <v>1326</v>
      </c>
      <c r="EH16" s="11" t="s">
        <v>1327</v>
      </c>
      <c r="EI16" t="s">
        <v>1270</v>
      </c>
      <c r="EJ16" t="s">
        <v>1328</v>
      </c>
      <c r="EK16" s="11" t="s">
        <v>1329</v>
      </c>
      <c r="EL16" t="s">
        <v>868</v>
      </c>
      <c r="EM16" t="s">
        <v>1330</v>
      </c>
      <c r="EN16" s="11" t="s">
        <v>1331</v>
      </c>
      <c r="EO16" t="s">
        <v>868</v>
      </c>
      <c r="EP16" t="s">
        <v>1332</v>
      </c>
      <c r="EU16">
        <v>0</v>
      </c>
      <c r="EV16" s="4">
        <f t="shared" si="15"/>
        <v>0</v>
      </c>
      <c r="EX16">
        <v>0</v>
      </c>
      <c r="EY16" s="4">
        <f t="shared" si="16"/>
        <v>0</v>
      </c>
      <c r="FA16">
        <v>0</v>
      </c>
      <c r="FB16" s="4">
        <f t="shared" si="17"/>
        <v>0</v>
      </c>
      <c r="FC16" t="s">
        <v>455</v>
      </c>
      <c r="FE16" s="4">
        <f t="shared" si="18"/>
        <v>0</v>
      </c>
      <c r="FF16" s="4">
        <f t="shared" si="19"/>
        <v>0</v>
      </c>
      <c r="FG16" s="4" t="str">
        <f t="shared" si="20"/>
        <v>ORDINARIO</v>
      </c>
      <c r="FN16" t="s">
        <v>843</v>
      </c>
      <c r="FO16" t="s">
        <v>843</v>
      </c>
      <c r="FP16" t="s">
        <v>843</v>
      </c>
      <c r="FQ16" t="s">
        <v>843</v>
      </c>
      <c r="FR16" t="s">
        <v>843</v>
      </c>
      <c r="FS16" t="s">
        <v>843</v>
      </c>
      <c r="FU16" t="s">
        <v>843</v>
      </c>
      <c r="GH16" t="s">
        <v>843</v>
      </c>
      <c r="GL16" t="s">
        <v>843</v>
      </c>
      <c r="GM16" t="s">
        <v>843</v>
      </c>
      <c r="GN16" t="s">
        <v>843</v>
      </c>
      <c r="GO16" t="s">
        <v>843</v>
      </c>
      <c r="GQ16" t="s">
        <v>843</v>
      </c>
      <c r="GR16" t="s">
        <v>843</v>
      </c>
      <c r="GS16" t="s">
        <v>843</v>
      </c>
      <c r="GT16" t="s">
        <v>843</v>
      </c>
      <c r="GV16" t="s">
        <v>843</v>
      </c>
      <c r="GW16" t="s">
        <v>843</v>
      </c>
      <c r="GX16" t="s">
        <v>843</v>
      </c>
      <c r="GY16" t="s">
        <v>843</v>
      </c>
      <c r="HC16" t="s">
        <v>843</v>
      </c>
      <c r="HD16" t="s">
        <v>843</v>
      </c>
      <c r="HG16" t="s">
        <v>843</v>
      </c>
      <c r="HH16" t="s">
        <v>843</v>
      </c>
      <c r="HI16" t="s">
        <v>843</v>
      </c>
      <c r="HJ16" t="s">
        <v>843</v>
      </c>
      <c r="HL16" t="s">
        <v>843</v>
      </c>
      <c r="HQ16" t="s">
        <v>843</v>
      </c>
      <c r="HU16" t="s">
        <v>843</v>
      </c>
      <c r="HV16" t="s">
        <v>843</v>
      </c>
      <c r="HW16" t="s">
        <v>843</v>
      </c>
      <c r="HX16" t="s">
        <v>843</v>
      </c>
      <c r="HY16" t="s">
        <v>843</v>
      </c>
      <c r="HZ16" t="s">
        <v>843</v>
      </c>
      <c r="IA16" t="s">
        <v>843</v>
      </c>
      <c r="IB16" t="s">
        <v>843</v>
      </c>
      <c r="IC16" t="s">
        <v>843</v>
      </c>
      <c r="IE16" t="s">
        <v>843</v>
      </c>
      <c r="IF16" t="s">
        <v>843</v>
      </c>
      <c r="IL16" t="s">
        <v>843</v>
      </c>
      <c r="IO16" t="s">
        <v>843</v>
      </c>
      <c r="IP16" t="s">
        <v>843</v>
      </c>
      <c r="IQ16" t="s">
        <v>843</v>
      </c>
      <c r="IR16" t="s">
        <v>843</v>
      </c>
      <c r="IS16" t="s">
        <v>843</v>
      </c>
      <c r="IT16" t="s">
        <v>843</v>
      </c>
      <c r="IW16" t="s">
        <v>843</v>
      </c>
      <c r="IX16" t="s">
        <v>843</v>
      </c>
      <c r="IY16" t="s">
        <v>843</v>
      </c>
      <c r="IZ16" t="s">
        <v>843</v>
      </c>
      <c r="JA16" t="s">
        <v>843</v>
      </c>
      <c r="JB16" t="s">
        <v>843</v>
      </c>
      <c r="JC16" t="s">
        <v>843</v>
      </c>
      <c r="JE16" t="s">
        <v>843</v>
      </c>
      <c r="JG16" t="s">
        <v>843</v>
      </c>
      <c r="JJ16" t="s">
        <v>843</v>
      </c>
      <c r="JM16" t="s">
        <v>843</v>
      </c>
    </row>
    <row r="17" spans="1:279" x14ac:dyDescent="0.3">
      <c r="A17">
        <v>15</v>
      </c>
      <c r="B17" t="s">
        <v>843</v>
      </c>
      <c r="C17" t="s">
        <v>948</v>
      </c>
      <c r="D17" s="1" t="s">
        <v>1420</v>
      </c>
      <c r="E17" t="s">
        <v>845</v>
      </c>
      <c r="G17" t="s">
        <v>1399</v>
      </c>
      <c r="H17" t="s">
        <v>847</v>
      </c>
      <c r="I17" t="s">
        <v>1421</v>
      </c>
      <c r="J17">
        <v>2</v>
      </c>
      <c r="K17" t="s">
        <v>1422</v>
      </c>
      <c r="L17" t="s">
        <v>422</v>
      </c>
      <c r="M17" t="s">
        <v>1403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850</v>
      </c>
      <c r="AE17" t="s">
        <v>851</v>
      </c>
      <c r="AF17" t="s">
        <v>1423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13"/>
        <v>19</v>
      </c>
      <c r="AS17">
        <v>1</v>
      </c>
      <c r="AT17" t="s">
        <v>1025</v>
      </c>
      <c r="AU17">
        <v>6</v>
      </c>
      <c r="AV17" t="s">
        <v>855</v>
      </c>
      <c r="AW17">
        <v>5</v>
      </c>
      <c r="AX17">
        <v>1</v>
      </c>
      <c r="BE17">
        <v>1</v>
      </c>
      <c r="BF17" t="s">
        <v>856</v>
      </c>
      <c r="BH17">
        <v>1</v>
      </c>
      <c r="BI17" t="s">
        <v>857</v>
      </c>
      <c r="BL17">
        <v>9</v>
      </c>
      <c r="BM17" t="s">
        <v>858</v>
      </c>
      <c r="BN17">
        <v>6</v>
      </c>
      <c r="BP17">
        <v>2</v>
      </c>
      <c r="BS17">
        <v>3</v>
      </c>
      <c r="BT17">
        <v>2</v>
      </c>
      <c r="BU17" s="4">
        <f t="shared" si="14"/>
        <v>6</v>
      </c>
      <c r="BV17">
        <v>4</v>
      </c>
      <c r="BW17">
        <v>1</v>
      </c>
      <c r="BY17">
        <v>1</v>
      </c>
      <c r="BZ17">
        <v>1</v>
      </c>
      <c r="CC17">
        <v>12</v>
      </c>
      <c r="CD17" t="s">
        <v>857</v>
      </c>
      <c r="CM17">
        <v>4</v>
      </c>
      <c r="CN17" t="s">
        <v>859</v>
      </c>
      <c r="CQ17">
        <v>2</v>
      </c>
      <c r="CR17" t="s">
        <v>860</v>
      </c>
      <c r="DG17">
        <v>24</v>
      </c>
      <c r="DH17" t="s">
        <v>436</v>
      </c>
      <c r="DI17">
        <v>2024</v>
      </c>
      <c r="DJ17" t="s">
        <v>1424</v>
      </c>
      <c r="DP17" t="s">
        <v>442</v>
      </c>
      <c r="DQ17" t="s">
        <v>443</v>
      </c>
      <c r="DR17" t="s">
        <v>1425</v>
      </c>
      <c r="DS17" s="11" t="s">
        <v>1426</v>
      </c>
      <c r="DT17" t="s">
        <v>1230</v>
      </c>
      <c r="DU17" t="s">
        <v>1427</v>
      </c>
      <c r="DV17" s="11" t="s">
        <v>1428</v>
      </c>
      <c r="DW17" t="s">
        <v>1047</v>
      </c>
      <c r="DX17" t="s">
        <v>1429</v>
      </c>
      <c r="DY17" s="11" t="s">
        <v>1430</v>
      </c>
      <c r="DZ17" t="s">
        <v>874</v>
      </c>
      <c r="EA17" t="s">
        <v>1431</v>
      </c>
      <c r="EB17" s="11" t="s">
        <v>1432</v>
      </c>
      <c r="EC17" t="s">
        <v>1047</v>
      </c>
      <c r="ED17" t="s">
        <v>1433</v>
      </c>
      <c r="EE17" s="11" t="s">
        <v>1434</v>
      </c>
      <c r="EF17" t="s">
        <v>874</v>
      </c>
      <c r="EG17" t="s">
        <v>1435</v>
      </c>
      <c r="EH17" s="11" t="s">
        <v>1436</v>
      </c>
      <c r="EI17" t="s">
        <v>868</v>
      </c>
      <c r="EJ17" t="s">
        <v>1437</v>
      </c>
      <c r="EK17" s="11" t="s">
        <v>1438</v>
      </c>
      <c r="EL17" t="s">
        <v>884</v>
      </c>
      <c r="EM17" t="s">
        <v>1439</v>
      </c>
      <c r="EN17" s="11" t="s">
        <v>1440</v>
      </c>
      <c r="EO17" t="s">
        <v>868</v>
      </c>
      <c r="EP17" t="s">
        <v>1441</v>
      </c>
      <c r="EU17">
        <v>0</v>
      </c>
      <c r="EV17" s="4">
        <f t="shared" si="15"/>
        <v>0</v>
      </c>
      <c r="EX17">
        <v>0</v>
      </c>
      <c r="EY17" s="4">
        <f t="shared" si="16"/>
        <v>0</v>
      </c>
      <c r="FA17">
        <v>0</v>
      </c>
      <c r="FB17" s="4">
        <f t="shared" si="17"/>
        <v>0</v>
      </c>
      <c r="FC17" t="s">
        <v>455</v>
      </c>
      <c r="FE17" s="4">
        <f t="shared" si="18"/>
        <v>0</v>
      </c>
      <c r="FF17" s="4">
        <f t="shared" si="19"/>
        <v>0</v>
      </c>
      <c r="FG17" s="4" t="str">
        <f t="shared" si="20"/>
        <v>ORDINARIO</v>
      </c>
      <c r="FN17" s="7" t="s">
        <v>843</v>
      </c>
      <c r="FO17" s="7" t="s">
        <v>843</v>
      </c>
      <c r="FP17" s="7" t="s">
        <v>843</v>
      </c>
      <c r="FQ17" s="7" t="s">
        <v>843</v>
      </c>
      <c r="FR17" s="7" t="s">
        <v>843</v>
      </c>
      <c r="FS17" s="7" t="s">
        <v>843</v>
      </c>
      <c r="FT17" s="7"/>
      <c r="FU17" s="7" t="s">
        <v>843</v>
      </c>
      <c r="GH17" s="7" t="s">
        <v>843</v>
      </c>
      <c r="GL17" t="s">
        <v>843</v>
      </c>
      <c r="GM17" t="s">
        <v>843</v>
      </c>
      <c r="GN17" t="s">
        <v>843</v>
      </c>
      <c r="GO17" s="7" t="s">
        <v>843</v>
      </c>
      <c r="GQ17" s="7" t="s">
        <v>843</v>
      </c>
      <c r="GR17" t="s">
        <v>843</v>
      </c>
      <c r="GS17" s="7" t="s">
        <v>843</v>
      </c>
      <c r="GT17" s="7" t="s">
        <v>843</v>
      </c>
      <c r="GV17" s="7" t="s">
        <v>843</v>
      </c>
      <c r="GW17" s="7" t="s">
        <v>843</v>
      </c>
      <c r="GX17" s="7" t="s">
        <v>843</v>
      </c>
      <c r="GY17" s="7" t="s">
        <v>843</v>
      </c>
      <c r="HC17" s="7" t="s">
        <v>843</v>
      </c>
      <c r="HD17" s="7" t="s">
        <v>843</v>
      </c>
      <c r="HG17" s="7" t="s">
        <v>843</v>
      </c>
      <c r="HH17" s="7" t="s">
        <v>843</v>
      </c>
      <c r="HI17" s="7" t="s">
        <v>843</v>
      </c>
      <c r="HJ17" s="7" t="s">
        <v>843</v>
      </c>
      <c r="HK17" s="7"/>
      <c r="HL17" s="7" t="s">
        <v>843</v>
      </c>
      <c r="HO17" s="7"/>
      <c r="HP17" s="7"/>
      <c r="HQ17" t="s">
        <v>843</v>
      </c>
      <c r="HU17" s="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s="7" t="s">
        <v>843</v>
      </c>
      <c r="IC17" s="7" t="s">
        <v>843</v>
      </c>
      <c r="IE17" s="7" t="s">
        <v>843</v>
      </c>
      <c r="IF17" t="s">
        <v>843</v>
      </c>
      <c r="IL17" s="7" t="s">
        <v>843</v>
      </c>
      <c r="IO17" t="s">
        <v>843</v>
      </c>
      <c r="IP17" t="s">
        <v>843</v>
      </c>
      <c r="IQ17" t="s">
        <v>843</v>
      </c>
      <c r="IR17" t="s">
        <v>843</v>
      </c>
      <c r="IS17" s="7" t="s">
        <v>843</v>
      </c>
      <c r="IT17" s="7" t="s">
        <v>843</v>
      </c>
      <c r="IW17" s="7" t="s">
        <v>843</v>
      </c>
      <c r="IX17" s="7" t="s">
        <v>843</v>
      </c>
      <c r="IY17" s="7" t="s">
        <v>843</v>
      </c>
      <c r="IZ17" s="7" t="s">
        <v>843</v>
      </c>
      <c r="JA17" s="7" t="s">
        <v>843</v>
      </c>
      <c r="JB17" s="7" t="s">
        <v>843</v>
      </c>
      <c r="JC17" s="7" t="s">
        <v>843</v>
      </c>
      <c r="JE17" s="7" t="s">
        <v>843</v>
      </c>
      <c r="JG17" s="7" t="s">
        <v>843</v>
      </c>
      <c r="JJ17" s="7" t="s">
        <v>843</v>
      </c>
      <c r="JL17" s="7"/>
      <c r="JM17" t="s">
        <v>843</v>
      </c>
    </row>
    <row r="18" spans="1:279" x14ac:dyDescent="0.3">
      <c r="A18">
        <v>16</v>
      </c>
      <c r="B18" t="s">
        <v>843</v>
      </c>
      <c r="C18" t="s">
        <v>948</v>
      </c>
      <c r="D18" s="1" t="s">
        <v>1131</v>
      </c>
      <c r="E18" t="s">
        <v>845</v>
      </c>
      <c r="G18" t="s">
        <v>846</v>
      </c>
      <c r="H18" t="s">
        <v>847</v>
      </c>
      <c r="I18" t="s">
        <v>1132</v>
      </c>
      <c r="J18">
        <v>3156</v>
      </c>
      <c r="K18" t="s">
        <v>1133</v>
      </c>
      <c r="L18" t="s">
        <v>1134</v>
      </c>
      <c r="M18" t="s">
        <v>424</v>
      </c>
      <c r="N18" t="s">
        <v>424</v>
      </c>
      <c r="O18">
        <v>72400</v>
      </c>
      <c r="P18">
        <v>2222313245</v>
      </c>
      <c r="Q18" s="3" t="s">
        <v>1135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1137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13"/>
        <v>28</v>
      </c>
      <c r="AS18">
        <v>1</v>
      </c>
      <c r="AT18" t="s">
        <v>1025</v>
      </c>
      <c r="AU18">
        <v>8</v>
      </c>
      <c r="AV18" t="s">
        <v>855</v>
      </c>
      <c r="AW18">
        <v>7</v>
      </c>
      <c r="AX18">
        <v>1</v>
      </c>
      <c r="BE18">
        <v>2</v>
      </c>
      <c r="BF18" t="s">
        <v>856</v>
      </c>
      <c r="BH18">
        <v>2</v>
      </c>
      <c r="BI18" t="s">
        <v>857</v>
      </c>
      <c r="BL18">
        <v>12</v>
      </c>
      <c r="BM18" t="s">
        <v>858</v>
      </c>
      <c r="BN18">
        <v>12</v>
      </c>
      <c r="BP18">
        <v>1</v>
      </c>
      <c r="BR18">
        <v>1</v>
      </c>
      <c r="BS18">
        <v>3</v>
      </c>
      <c r="BT18">
        <v>2</v>
      </c>
      <c r="BU18" s="4">
        <f t="shared" si="14"/>
        <v>6</v>
      </c>
      <c r="BV18">
        <v>4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20</v>
      </c>
      <c r="DH18" t="s">
        <v>854</v>
      </c>
      <c r="DI18">
        <v>2024</v>
      </c>
      <c r="DJ18" t="s">
        <v>1373</v>
      </c>
      <c r="DP18" t="s">
        <v>442</v>
      </c>
      <c r="DQ18" t="s">
        <v>443</v>
      </c>
      <c r="DR18" t="s">
        <v>1138</v>
      </c>
      <c r="DS18" s="11" t="s">
        <v>1139</v>
      </c>
      <c r="DT18" t="s">
        <v>1230</v>
      </c>
      <c r="DU18" t="s">
        <v>1140</v>
      </c>
      <c r="DV18" s="11" t="s">
        <v>1141</v>
      </c>
      <c r="DW18" t="s">
        <v>1142</v>
      </c>
      <c r="DX18" t="s">
        <v>1143</v>
      </c>
      <c r="DY18" s="11" t="s">
        <v>1144</v>
      </c>
      <c r="DZ18" t="s">
        <v>868</v>
      </c>
      <c r="EA18" t="s">
        <v>1145</v>
      </c>
      <c r="EB18" s="11" t="s">
        <v>1146</v>
      </c>
      <c r="EC18" t="s">
        <v>868</v>
      </c>
      <c r="ED18" t="s">
        <v>1147</v>
      </c>
      <c r="EE18" s="11" t="s">
        <v>1148</v>
      </c>
      <c r="EF18" t="s">
        <v>884</v>
      </c>
      <c r="EG18" t="s">
        <v>1149</v>
      </c>
      <c r="EH18" s="11" t="s">
        <v>1150</v>
      </c>
      <c r="EI18" t="s">
        <v>874</v>
      </c>
      <c r="EJ18" t="s">
        <v>1151</v>
      </c>
      <c r="EK18" s="11" t="s">
        <v>1146</v>
      </c>
      <c r="EL18" t="s">
        <v>868</v>
      </c>
      <c r="EM18" t="s">
        <v>1147</v>
      </c>
      <c r="EN18" s="11" t="s">
        <v>1141</v>
      </c>
      <c r="EO18" t="s">
        <v>1142</v>
      </c>
      <c r="EP18" t="s">
        <v>1143</v>
      </c>
      <c r="EQ18" s="11" t="s">
        <v>1144</v>
      </c>
      <c r="ER18" t="s">
        <v>868</v>
      </c>
      <c r="ES18" t="s">
        <v>1145</v>
      </c>
      <c r="EU18">
        <v>0</v>
      </c>
      <c r="EV18" s="4">
        <f t="shared" si="15"/>
        <v>0</v>
      </c>
      <c r="EX18">
        <v>0</v>
      </c>
      <c r="EY18" s="4">
        <f t="shared" si="16"/>
        <v>0</v>
      </c>
      <c r="FA18">
        <v>0</v>
      </c>
      <c r="FB18" s="4">
        <f t="shared" si="17"/>
        <v>0</v>
      </c>
      <c r="FC18" t="s">
        <v>455</v>
      </c>
      <c r="FE18" s="4">
        <f t="shared" si="18"/>
        <v>0</v>
      </c>
      <c r="FF18" s="4">
        <f t="shared" si="19"/>
        <v>0</v>
      </c>
      <c r="FG18" s="4" t="str">
        <f t="shared" si="20"/>
        <v>ORDINARIO</v>
      </c>
      <c r="FH18" t="s">
        <v>1152</v>
      </c>
      <c r="FI18" t="s">
        <v>874</v>
      </c>
      <c r="FJ18" t="s">
        <v>1153</v>
      </c>
      <c r="FN18" s="7" t="s">
        <v>843</v>
      </c>
      <c r="FO18" s="7" t="s">
        <v>843</v>
      </c>
      <c r="FP18" s="7" t="s">
        <v>843</v>
      </c>
      <c r="FQ18" s="7" t="s">
        <v>843</v>
      </c>
      <c r="FR18" s="7" t="s">
        <v>843</v>
      </c>
      <c r="FS18" s="7" t="s">
        <v>843</v>
      </c>
      <c r="FT18" s="7"/>
      <c r="FU18" s="7" t="s">
        <v>843</v>
      </c>
      <c r="GH18" s="7" t="s">
        <v>843</v>
      </c>
      <c r="GL18" t="s">
        <v>843</v>
      </c>
      <c r="GM18" t="s">
        <v>843</v>
      </c>
      <c r="GN18" t="s">
        <v>843</v>
      </c>
      <c r="GO18" s="7" t="s">
        <v>843</v>
      </c>
      <c r="GQ18" s="7" t="s">
        <v>843</v>
      </c>
      <c r="GR18" t="s">
        <v>843</v>
      </c>
      <c r="GS18" s="7" t="s">
        <v>843</v>
      </c>
      <c r="GT18" s="7" t="s">
        <v>843</v>
      </c>
      <c r="GV18" s="7" t="s">
        <v>843</v>
      </c>
      <c r="GW18" s="7" t="s">
        <v>843</v>
      </c>
      <c r="GX18" s="7" t="s">
        <v>843</v>
      </c>
      <c r="GY18" s="7" t="s">
        <v>843</v>
      </c>
      <c r="HC18" s="7" t="s">
        <v>843</v>
      </c>
      <c r="HD18" s="7" t="s">
        <v>843</v>
      </c>
      <c r="HG18" s="7" t="s">
        <v>843</v>
      </c>
      <c r="HH18" s="7" t="s">
        <v>843</v>
      </c>
      <c r="HI18" s="7" t="s">
        <v>843</v>
      </c>
      <c r="HJ18" s="7" t="s">
        <v>843</v>
      </c>
      <c r="HK18" s="7"/>
      <c r="HL18" s="7" t="s">
        <v>843</v>
      </c>
      <c r="HO18" s="7"/>
      <c r="HP18" s="7"/>
      <c r="HQ18" t="s">
        <v>843</v>
      </c>
      <c r="HU18" s="7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s="7" t="s">
        <v>843</v>
      </c>
      <c r="IC18" s="7" t="s">
        <v>843</v>
      </c>
      <c r="IE18" s="7" t="s">
        <v>843</v>
      </c>
      <c r="IF18" t="s">
        <v>843</v>
      </c>
      <c r="IL18" s="7" t="s">
        <v>843</v>
      </c>
      <c r="IO18" t="s">
        <v>843</v>
      </c>
      <c r="IP18" t="s">
        <v>843</v>
      </c>
      <c r="IQ18" t="s">
        <v>843</v>
      </c>
      <c r="IR18" t="s">
        <v>843</v>
      </c>
      <c r="IS18" s="7" t="s">
        <v>843</v>
      </c>
      <c r="IT18" s="7" t="s">
        <v>843</v>
      </c>
      <c r="IW18" s="7" t="s">
        <v>843</v>
      </c>
      <c r="IX18" s="7" t="s">
        <v>843</v>
      </c>
      <c r="IY18" s="7" t="s">
        <v>843</v>
      </c>
      <c r="IZ18" s="7" t="s">
        <v>843</v>
      </c>
      <c r="JA18" s="7" t="s">
        <v>843</v>
      </c>
      <c r="JB18" s="7" t="s">
        <v>843</v>
      </c>
      <c r="JC18" s="7" t="s">
        <v>843</v>
      </c>
      <c r="JE18" s="7" t="s">
        <v>843</v>
      </c>
      <c r="JG18" s="7" t="s">
        <v>843</v>
      </c>
      <c r="JJ18" s="7" t="s">
        <v>843</v>
      </c>
      <c r="JL18" s="7"/>
      <c r="JM18" t="s">
        <v>843</v>
      </c>
    </row>
    <row r="19" spans="1:279" x14ac:dyDescent="0.3">
      <c r="A19">
        <v>17</v>
      </c>
      <c r="B19" t="s">
        <v>843</v>
      </c>
      <c r="C19" t="s">
        <v>948</v>
      </c>
      <c r="D19" s="1" t="s">
        <v>1232</v>
      </c>
      <c r="E19" t="s">
        <v>845</v>
      </c>
      <c r="G19" t="s">
        <v>1233</v>
      </c>
      <c r="H19" t="s">
        <v>847</v>
      </c>
      <c r="I19" t="s">
        <v>1394</v>
      </c>
      <c r="J19">
        <v>7</v>
      </c>
      <c r="K19" t="s">
        <v>1235</v>
      </c>
      <c r="L19" t="s">
        <v>422</v>
      </c>
      <c r="M19" t="s">
        <v>1234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1236</v>
      </c>
      <c r="AE19" t="s">
        <v>851</v>
      </c>
      <c r="AF19" t="s">
        <v>1237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13"/>
        <v>30</v>
      </c>
      <c r="AS19">
        <v>1</v>
      </c>
      <c r="AT19" t="s">
        <v>1025</v>
      </c>
      <c r="AU19">
        <v>7</v>
      </c>
      <c r="AV19" t="s">
        <v>855</v>
      </c>
      <c r="AW19">
        <v>6</v>
      </c>
      <c r="AX19">
        <v>1</v>
      </c>
      <c r="BE19">
        <v>1</v>
      </c>
      <c r="BF19" t="s">
        <v>856</v>
      </c>
      <c r="BH19">
        <v>1</v>
      </c>
      <c r="BI19" t="s">
        <v>857</v>
      </c>
      <c r="BL19">
        <v>20</v>
      </c>
      <c r="BM19" t="s">
        <v>858</v>
      </c>
      <c r="BN19">
        <v>16</v>
      </c>
      <c r="BP19">
        <v>2</v>
      </c>
      <c r="BS19">
        <v>3</v>
      </c>
      <c r="BT19">
        <v>1</v>
      </c>
      <c r="BU19" s="4">
        <f t="shared" si="14"/>
        <v>6</v>
      </c>
      <c r="BV19">
        <v>4</v>
      </c>
      <c r="BW19">
        <v>1</v>
      </c>
      <c r="BY19">
        <v>1</v>
      </c>
      <c r="BZ19">
        <v>1</v>
      </c>
      <c r="CC19">
        <v>10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1395</v>
      </c>
      <c r="DP19" t="s">
        <v>442</v>
      </c>
      <c r="DQ19" t="s">
        <v>443</v>
      </c>
      <c r="DR19" t="s">
        <v>1238</v>
      </c>
      <c r="DS19" s="11" t="s">
        <v>1239</v>
      </c>
      <c r="DT19" t="s">
        <v>1230</v>
      </c>
      <c r="DU19" t="s">
        <v>1240</v>
      </c>
      <c r="DV19" s="11" t="s">
        <v>1241</v>
      </c>
      <c r="DW19" t="s">
        <v>874</v>
      </c>
      <c r="DX19" t="s">
        <v>1242</v>
      </c>
      <c r="EB19" s="11" t="s">
        <v>1243</v>
      </c>
      <c r="EC19" t="s">
        <v>926</v>
      </c>
      <c r="ED19" t="s">
        <v>1244</v>
      </c>
      <c r="EE19" s="11" t="s">
        <v>1245</v>
      </c>
      <c r="EF19" t="s">
        <v>926</v>
      </c>
      <c r="EG19" t="s">
        <v>1246</v>
      </c>
      <c r="EH19" s="11" t="s">
        <v>1247</v>
      </c>
      <c r="EI19" t="s">
        <v>884</v>
      </c>
      <c r="EJ19" t="s">
        <v>1248</v>
      </c>
      <c r="EK19" s="11" t="s">
        <v>1249</v>
      </c>
      <c r="EL19" t="s">
        <v>868</v>
      </c>
      <c r="EM19" t="s">
        <v>1250</v>
      </c>
      <c r="EN19" s="11" t="s">
        <v>1251</v>
      </c>
      <c r="EO19" t="s">
        <v>868</v>
      </c>
      <c r="EP19" t="s">
        <v>1252</v>
      </c>
      <c r="EQ19" s="11" t="s">
        <v>1253</v>
      </c>
      <c r="ER19" t="s">
        <v>868</v>
      </c>
      <c r="ES19" t="s">
        <v>1254</v>
      </c>
      <c r="EU19">
        <v>0</v>
      </c>
      <c r="EV19" s="4">
        <f t="shared" si="15"/>
        <v>0</v>
      </c>
      <c r="EX19">
        <v>0</v>
      </c>
      <c r="EY19" s="4">
        <f t="shared" si="16"/>
        <v>0</v>
      </c>
      <c r="FA19">
        <v>0</v>
      </c>
      <c r="FB19" s="4">
        <f t="shared" si="17"/>
        <v>0</v>
      </c>
      <c r="FC19" t="s">
        <v>455</v>
      </c>
      <c r="FE19" s="4">
        <f t="shared" si="18"/>
        <v>0</v>
      </c>
      <c r="FF19" s="4">
        <f t="shared" si="19"/>
        <v>0</v>
      </c>
      <c r="FG19" s="4" t="str">
        <f t="shared" si="20"/>
        <v>ORDINARIO</v>
      </c>
      <c r="FN19" s="7" t="s">
        <v>843</v>
      </c>
      <c r="FO19" s="7" t="s">
        <v>843</v>
      </c>
      <c r="FP19" s="7" t="s">
        <v>843</v>
      </c>
      <c r="FQ19" s="7" t="s">
        <v>843</v>
      </c>
      <c r="FR19" t="s">
        <v>843</v>
      </c>
      <c r="FS19" s="7" t="s">
        <v>843</v>
      </c>
      <c r="FT19" s="7"/>
      <c r="FU19" s="7" t="s">
        <v>843</v>
      </c>
      <c r="GH19" s="7" t="s">
        <v>843</v>
      </c>
      <c r="GL19" t="s">
        <v>843</v>
      </c>
      <c r="GM19" t="s">
        <v>843</v>
      </c>
      <c r="GN19" t="s">
        <v>843</v>
      </c>
      <c r="GO19" s="7" t="s">
        <v>843</v>
      </c>
      <c r="GQ19" s="7" t="s">
        <v>843</v>
      </c>
      <c r="GR19" t="s">
        <v>843</v>
      </c>
      <c r="GS19" s="7" t="s">
        <v>843</v>
      </c>
      <c r="GT19" s="7" t="s">
        <v>843</v>
      </c>
      <c r="GU19" s="7"/>
      <c r="GV19" s="7" t="s">
        <v>843</v>
      </c>
      <c r="GW19" s="7" t="s">
        <v>843</v>
      </c>
      <c r="GX19" s="7" t="s">
        <v>843</v>
      </c>
      <c r="GY19" s="7" t="s">
        <v>843</v>
      </c>
      <c r="HC19" s="7" t="s">
        <v>843</v>
      </c>
      <c r="HD19" s="7" t="s">
        <v>843</v>
      </c>
      <c r="HG19" s="7" t="s">
        <v>843</v>
      </c>
      <c r="HH19" s="7" t="s">
        <v>843</v>
      </c>
      <c r="HI19" s="7" t="s">
        <v>843</v>
      </c>
      <c r="HJ19" s="7" t="s">
        <v>843</v>
      </c>
      <c r="HK19" s="7"/>
      <c r="HL19" s="7" t="s">
        <v>843</v>
      </c>
      <c r="HO19" s="7"/>
      <c r="HP19" s="7"/>
      <c r="HQ19" t="s">
        <v>843</v>
      </c>
      <c r="HU19" s="7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s="7" t="s">
        <v>843</v>
      </c>
      <c r="IC19" s="7" t="s">
        <v>843</v>
      </c>
      <c r="IE19" s="7" t="s">
        <v>843</v>
      </c>
      <c r="IF19" t="s">
        <v>843</v>
      </c>
      <c r="IL19" s="7" t="s">
        <v>843</v>
      </c>
      <c r="IO19" t="s">
        <v>843</v>
      </c>
      <c r="IP19" t="s">
        <v>843</v>
      </c>
      <c r="IQ19" t="s">
        <v>843</v>
      </c>
      <c r="IR19" t="s">
        <v>843</v>
      </c>
      <c r="IS19" s="7" t="s">
        <v>843</v>
      </c>
      <c r="IT19" s="7" t="s">
        <v>843</v>
      </c>
      <c r="IW19" s="7" t="s">
        <v>843</v>
      </c>
      <c r="IX19" s="7" t="s">
        <v>843</v>
      </c>
      <c r="IY19" s="7" t="s">
        <v>843</v>
      </c>
      <c r="IZ19" s="7" t="s">
        <v>843</v>
      </c>
      <c r="JA19" s="7" t="s">
        <v>843</v>
      </c>
      <c r="JB19" s="7" t="s">
        <v>843</v>
      </c>
      <c r="JC19" s="7" t="s">
        <v>843</v>
      </c>
      <c r="JE19" s="7" t="s">
        <v>843</v>
      </c>
      <c r="JG19" s="7" t="s">
        <v>843</v>
      </c>
      <c r="JJ19" s="7" t="s">
        <v>843</v>
      </c>
      <c r="JL19" s="7"/>
      <c r="JM19" t="s">
        <v>843</v>
      </c>
    </row>
    <row r="20" spans="1:279" x14ac:dyDescent="0.3">
      <c r="A20">
        <v>18</v>
      </c>
      <c r="B20" t="s">
        <v>843</v>
      </c>
      <c r="C20" t="s">
        <v>948</v>
      </c>
      <c r="D20" s="1" t="s">
        <v>1625</v>
      </c>
      <c r="E20" t="s">
        <v>845</v>
      </c>
      <c r="H20" t="s">
        <v>847</v>
      </c>
      <c r="I20" t="s">
        <v>1711</v>
      </c>
      <c r="J20">
        <v>101</v>
      </c>
      <c r="L20" t="s">
        <v>422</v>
      </c>
      <c r="M20" t="s">
        <v>1624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850</v>
      </c>
      <c r="AE20" t="s">
        <v>851</v>
      </c>
      <c r="AF20" t="s">
        <v>1281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13"/>
        <v>0</v>
      </c>
      <c r="AT20" t="s">
        <v>1025</v>
      </c>
      <c r="AV20" t="s">
        <v>855</v>
      </c>
      <c r="BF20" t="s">
        <v>856</v>
      </c>
      <c r="BI20" t="s">
        <v>857</v>
      </c>
      <c r="BM20" t="s">
        <v>858</v>
      </c>
      <c r="BU20" s="4">
        <f t="shared" si="14"/>
        <v>0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22</v>
      </c>
      <c r="DH20" t="s">
        <v>854</v>
      </c>
      <c r="DI20">
        <v>2024</v>
      </c>
      <c r="DJ20" t="s">
        <v>1712</v>
      </c>
      <c r="DP20" t="s">
        <v>442</v>
      </c>
      <c r="DQ20" t="s">
        <v>443</v>
      </c>
      <c r="DR20" t="s">
        <v>1282</v>
      </c>
      <c r="DS20" s="11" t="s">
        <v>1626</v>
      </c>
      <c r="DT20" t="s">
        <v>1230</v>
      </c>
      <c r="DU20" t="s">
        <v>1627</v>
      </c>
      <c r="DV20" s="11" t="s">
        <v>1628</v>
      </c>
      <c r="DW20" t="s">
        <v>868</v>
      </c>
      <c r="DX20" t="s">
        <v>1629</v>
      </c>
      <c r="DY20" s="11" t="s">
        <v>1630</v>
      </c>
      <c r="DZ20" t="s">
        <v>884</v>
      </c>
      <c r="EA20" t="s">
        <v>1631</v>
      </c>
      <c r="EB20" s="11" t="s">
        <v>1632</v>
      </c>
      <c r="EC20" t="s">
        <v>884</v>
      </c>
      <c r="ED20" t="s">
        <v>1633</v>
      </c>
      <c r="EE20" s="11" t="s">
        <v>1634</v>
      </c>
      <c r="EF20" t="s">
        <v>868</v>
      </c>
      <c r="EG20" t="s">
        <v>1635</v>
      </c>
      <c r="EH20" s="11" t="s">
        <v>1636</v>
      </c>
      <c r="EI20" t="s">
        <v>868</v>
      </c>
      <c r="EJ20" t="s">
        <v>1637</v>
      </c>
      <c r="EK20" s="11" t="s">
        <v>1638</v>
      </c>
      <c r="EL20" t="s">
        <v>868</v>
      </c>
      <c r="EM20" t="s">
        <v>1639</v>
      </c>
      <c r="EN20" s="11" t="s">
        <v>1640</v>
      </c>
      <c r="EO20" t="s">
        <v>874</v>
      </c>
      <c r="EP20" t="s">
        <v>1641</v>
      </c>
      <c r="EQ20" s="11" t="s">
        <v>1642</v>
      </c>
      <c r="ER20" t="s">
        <v>874</v>
      </c>
      <c r="ES20" t="s">
        <v>1643</v>
      </c>
      <c r="EU20">
        <v>0</v>
      </c>
      <c r="EV20" s="4">
        <f t="shared" si="15"/>
        <v>0</v>
      </c>
      <c r="EX20">
        <v>0</v>
      </c>
      <c r="EY20" s="4">
        <f t="shared" si="16"/>
        <v>0</v>
      </c>
      <c r="FA20">
        <v>0</v>
      </c>
      <c r="FB20" s="4">
        <f t="shared" si="17"/>
        <v>0</v>
      </c>
      <c r="FC20" t="s">
        <v>455</v>
      </c>
      <c r="FE20" s="4">
        <f t="shared" si="18"/>
        <v>0</v>
      </c>
      <c r="FF20" s="4">
        <f t="shared" si="19"/>
        <v>0</v>
      </c>
      <c r="FG20" s="4" t="str">
        <f t="shared" si="20"/>
        <v>ORDINARIO</v>
      </c>
      <c r="FH20" t="s">
        <v>1644</v>
      </c>
      <c r="FI20" t="s">
        <v>865</v>
      </c>
      <c r="FJ20" t="s">
        <v>1645</v>
      </c>
      <c r="FK20" t="s">
        <v>1646</v>
      </c>
      <c r="FL20" t="s">
        <v>1319</v>
      </c>
      <c r="FM20" t="s">
        <v>1647</v>
      </c>
      <c r="FN20" s="7" t="s">
        <v>843</v>
      </c>
      <c r="FO20" s="7" t="s">
        <v>843</v>
      </c>
      <c r="FP20" t="s">
        <v>843</v>
      </c>
      <c r="FQ20" t="s">
        <v>843</v>
      </c>
      <c r="FR20" t="s">
        <v>843</v>
      </c>
      <c r="FS20" t="s">
        <v>843</v>
      </c>
      <c r="FU20" t="s">
        <v>843</v>
      </c>
      <c r="GH20" t="s">
        <v>843</v>
      </c>
      <c r="GL20" t="s">
        <v>843</v>
      </c>
      <c r="GM20" t="s">
        <v>843</v>
      </c>
      <c r="GN20" t="s">
        <v>843</v>
      </c>
      <c r="GO20" s="7" t="s">
        <v>843</v>
      </c>
      <c r="GQ20" t="s">
        <v>843</v>
      </c>
      <c r="GR20" t="s">
        <v>843</v>
      </c>
      <c r="GS20" t="s">
        <v>843</v>
      </c>
      <c r="GT20" t="s">
        <v>843</v>
      </c>
      <c r="GV20" t="s">
        <v>843</v>
      </c>
      <c r="GW20" s="7" t="s">
        <v>843</v>
      </c>
      <c r="GX20" s="7" t="s">
        <v>843</v>
      </c>
      <c r="GY20" t="s">
        <v>843</v>
      </c>
      <c r="HC20" t="s">
        <v>843</v>
      </c>
      <c r="HD20" t="s">
        <v>843</v>
      </c>
      <c r="HG20" t="s">
        <v>843</v>
      </c>
      <c r="HH20" t="s">
        <v>843</v>
      </c>
      <c r="HI20" t="s">
        <v>843</v>
      </c>
      <c r="HJ20" t="s">
        <v>843</v>
      </c>
      <c r="HL20" t="s">
        <v>843</v>
      </c>
      <c r="HQ20" t="s">
        <v>843</v>
      </c>
      <c r="HU20" s="7" t="s">
        <v>843</v>
      </c>
      <c r="HV20" t="s">
        <v>843</v>
      </c>
      <c r="HW20" t="s">
        <v>843</v>
      </c>
      <c r="HX20" t="s">
        <v>843</v>
      </c>
      <c r="HY20" t="s">
        <v>843</v>
      </c>
      <c r="HZ20" t="s">
        <v>843</v>
      </c>
      <c r="IA20" t="s">
        <v>843</v>
      </c>
      <c r="IB20" t="s">
        <v>843</v>
      </c>
      <c r="IC20" t="s">
        <v>843</v>
      </c>
      <c r="IE20" t="s">
        <v>843</v>
      </c>
      <c r="IF20" t="s">
        <v>843</v>
      </c>
      <c r="IL20" t="s">
        <v>843</v>
      </c>
      <c r="IO20" t="s">
        <v>843</v>
      </c>
      <c r="IP20" t="s">
        <v>843</v>
      </c>
      <c r="IQ20" t="s">
        <v>843</v>
      </c>
      <c r="IR20" t="s">
        <v>843</v>
      </c>
      <c r="IS20" t="s">
        <v>843</v>
      </c>
      <c r="IT20" t="s">
        <v>843</v>
      </c>
      <c r="IW20" t="s">
        <v>843</v>
      </c>
      <c r="IX20" t="s">
        <v>843</v>
      </c>
      <c r="IY20" t="s">
        <v>843</v>
      </c>
      <c r="IZ20" t="s">
        <v>843</v>
      </c>
      <c r="JA20" t="s">
        <v>843</v>
      </c>
      <c r="JB20" t="s">
        <v>843</v>
      </c>
      <c r="JC20" t="s">
        <v>843</v>
      </c>
      <c r="JE20" t="s">
        <v>843</v>
      </c>
      <c r="JG20" t="s">
        <v>843</v>
      </c>
      <c r="JJ20" t="s">
        <v>843</v>
      </c>
      <c r="JM20" t="s">
        <v>843</v>
      </c>
      <c r="JN20" t="s">
        <v>1648</v>
      </c>
      <c r="JO20" t="s">
        <v>1319</v>
      </c>
      <c r="JP20" t="s">
        <v>1649</v>
      </c>
      <c r="JQ20" t="s">
        <v>1650</v>
      </c>
      <c r="JR20" t="s">
        <v>874</v>
      </c>
      <c r="JS20" t="s">
        <v>1651</v>
      </c>
    </row>
    <row r="21" spans="1:279" x14ac:dyDescent="0.3">
      <c r="A21">
        <v>19</v>
      </c>
      <c r="B21" t="s">
        <v>843</v>
      </c>
      <c r="C21" t="s">
        <v>948</v>
      </c>
      <c r="D21" s="1" t="s">
        <v>1056</v>
      </c>
      <c r="E21" t="s">
        <v>845</v>
      </c>
      <c r="G21" t="s">
        <v>846</v>
      </c>
      <c r="H21" t="s">
        <v>847</v>
      </c>
      <c r="I21" t="s">
        <v>945</v>
      </c>
      <c r="J21">
        <v>3710</v>
      </c>
      <c r="K21" t="s">
        <v>996</v>
      </c>
      <c r="L21" t="s">
        <v>946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947</v>
      </c>
      <c r="AE21" t="s">
        <v>851</v>
      </c>
      <c r="AF21" t="s">
        <v>953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13"/>
        <v>15</v>
      </c>
      <c r="AS21">
        <v>1</v>
      </c>
      <c r="AT21" t="s">
        <v>1025</v>
      </c>
      <c r="AU21">
        <v>5</v>
      </c>
      <c r="AV21" t="s">
        <v>855</v>
      </c>
      <c r="AW21">
        <v>4</v>
      </c>
      <c r="AX21">
        <v>1</v>
      </c>
      <c r="BE21">
        <v>2</v>
      </c>
      <c r="BF21" t="s">
        <v>856</v>
      </c>
      <c r="BG21">
        <v>2</v>
      </c>
      <c r="BI21" t="s">
        <v>857</v>
      </c>
      <c r="BL21">
        <v>14</v>
      </c>
      <c r="BM21" t="s">
        <v>858</v>
      </c>
      <c r="BN21">
        <v>3</v>
      </c>
      <c r="BP21">
        <v>2</v>
      </c>
      <c r="BR21">
        <v>1</v>
      </c>
      <c r="BS21">
        <v>1</v>
      </c>
      <c r="BT21">
        <v>8</v>
      </c>
      <c r="BU21" s="4">
        <f t="shared" si="14"/>
        <v>6</v>
      </c>
      <c r="BV21">
        <v>1</v>
      </c>
      <c r="BW21">
        <v>1</v>
      </c>
      <c r="BY21">
        <v>4</v>
      </c>
      <c r="BZ21">
        <v>1</v>
      </c>
      <c r="CC21">
        <v>5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19</v>
      </c>
      <c r="DH21" t="s">
        <v>854</v>
      </c>
      <c r="DI21">
        <v>2024</v>
      </c>
      <c r="DJ21" t="s">
        <v>1342</v>
      </c>
      <c r="DP21" t="s">
        <v>442</v>
      </c>
      <c r="DQ21" t="s">
        <v>443</v>
      </c>
      <c r="DR21" t="s">
        <v>954</v>
      </c>
      <c r="DS21" s="11" t="s">
        <v>955</v>
      </c>
      <c r="DT21" t="s">
        <v>1230</v>
      </c>
      <c r="DV21" s="11" t="s">
        <v>956</v>
      </c>
      <c r="DW21" t="s">
        <v>874</v>
      </c>
      <c r="DX21" t="s">
        <v>957</v>
      </c>
      <c r="DY21" s="11" t="s">
        <v>958</v>
      </c>
      <c r="DZ21" t="s">
        <v>868</v>
      </c>
      <c r="EA21" t="s">
        <v>959</v>
      </c>
      <c r="EB21" s="11" t="s">
        <v>960</v>
      </c>
      <c r="EC21" t="s">
        <v>884</v>
      </c>
      <c r="ED21" t="s">
        <v>961</v>
      </c>
      <c r="EE21" s="11" t="s">
        <v>962</v>
      </c>
      <c r="EF21" t="s">
        <v>877</v>
      </c>
      <c r="EG21" t="s">
        <v>963</v>
      </c>
      <c r="EH21" s="11" t="s">
        <v>964</v>
      </c>
      <c r="EI21" t="s">
        <v>874</v>
      </c>
      <c r="EJ21" t="s">
        <v>965</v>
      </c>
      <c r="EK21" s="11" t="s">
        <v>966</v>
      </c>
      <c r="EL21" t="s">
        <v>877</v>
      </c>
      <c r="EM21" t="s">
        <v>967</v>
      </c>
      <c r="EN21" s="11" t="s">
        <v>968</v>
      </c>
      <c r="EO21" t="s">
        <v>868</v>
      </c>
      <c r="EU21">
        <v>0</v>
      </c>
      <c r="EV21" s="4">
        <f t="shared" si="15"/>
        <v>0</v>
      </c>
      <c r="EX21">
        <v>0</v>
      </c>
      <c r="EY21" s="4">
        <f t="shared" si="16"/>
        <v>0</v>
      </c>
      <c r="FA21">
        <v>0</v>
      </c>
      <c r="FB21" s="4">
        <f t="shared" si="17"/>
        <v>0</v>
      </c>
      <c r="FC21" t="s">
        <v>455</v>
      </c>
      <c r="FE21" s="4">
        <f t="shared" si="18"/>
        <v>0</v>
      </c>
      <c r="FF21" s="4">
        <f t="shared" si="19"/>
        <v>0</v>
      </c>
      <c r="FG21" s="4" t="str">
        <f t="shared" si="20"/>
        <v>ORDINARIO</v>
      </c>
      <c r="FN21" s="7" t="s">
        <v>843</v>
      </c>
      <c r="FO21" s="7" t="s">
        <v>843</v>
      </c>
      <c r="FP21" s="7" t="s">
        <v>843</v>
      </c>
      <c r="FQ21" s="7" t="s">
        <v>843</v>
      </c>
      <c r="FR21" t="s">
        <v>843</v>
      </c>
      <c r="FS21" s="7" t="s">
        <v>843</v>
      </c>
      <c r="FT21" s="7"/>
      <c r="FU21" s="7" t="s">
        <v>843</v>
      </c>
      <c r="GH21" s="7" t="s">
        <v>843</v>
      </c>
      <c r="GL21" t="s">
        <v>843</v>
      </c>
      <c r="GM21" t="s">
        <v>843</v>
      </c>
      <c r="GN21" t="s">
        <v>843</v>
      </c>
      <c r="GO21" s="7" t="s">
        <v>843</v>
      </c>
      <c r="GQ21" s="7" t="s">
        <v>843</v>
      </c>
      <c r="GR21" t="s">
        <v>843</v>
      </c>
      <c r="GS21" s="7" t="s">
        <v>843</v>
      </c>
      <c r="GT21" s="7" t="s">
        <v>843</v>
      </c>
      <c r="GV21" s="7" t="s">
        <v>843</v>
      </c>
      <c r="GW21" s="7" t="s">
        <v>843</v>
      </c>
      <c r="GX21" s="7" t="s">
        <v>843</v>
      </c>
      <c r="GY21" s="7" t="s">
        <v>843</v>
      </c>
      <c r="HC21" s="7" t="s">
        <v>843</v>
      </c>
      <c r="HD21" s="7" t="s">
        <v>843</v>
      </c>
      <c r="HG21" s="7" t="s">
        <v>843</v>
      </c>
      <c r="HH21" s="7" t="s">
        <v>843</v>
      </c>
      <c r="HI21" s="7" t="s">
        <v>843</v>
      </c>
      <c r="HJ21" s="7" t="s">
        <v>843</v>
      </c>
      <c r="HK21" s="7"/>
      <c r="HL21" s="7" t="s">
        <v>843</v>
      </c>
      <c r="HO21" s="7"/>
      <c r="HP21" s="7"/>
      <c r="HQ21" t="s">
        <v>843</v>
      </c>
      <c r="HU21" s="7" t="s">
        <v>843</v>
      </c>
      <c r="HV21" t="s">
        <v>843</v>
      </c>
      <c r="HW21" t="s">
        <v>843</v>
      </c>
      <c r="HX21" t="s">
        <v>843</v>
      </c>
      <c r="HY21" t="s">
        <v>843</v>
      </c>
      <c r="HZ21" t="s">
        <v>843</v>
      </c>
      <c r="IA21" t="s">
        <v>843</v>
      </c>
      <c r="IB21" s="7" t="s">
        <v>843</v>
      </c>
      <c r="IC21" s="7" t="s">
        <v>843</v>
      </c>
      <c r="IE21" s="7" t="s">
        <v>843</v>
      </c>
      <c r="IF21" t="s">
        <v>843</v>
      </c>
      <c r="IL21" s="7" t="s">
        <v>843</v>
      </c>
      <c r="IO21" t="s">
        <v>843</v>
      </c>
      <c r="IP21" t="s">
        <v>843</v>
      </c>
      <c r="IQ21" t="s">
        <v>843</v>
      </c>
      <c r="IR21" t="s">
        <v>843</v>
      </c>
      <c r="IS21" s="7" t="s">
        <v>843</v>
      </c>
      <c r="IT21" s="7" t="s">
        <v>843</v>
      </c>
      <c r="IW21" s="7" t="s">
        <v>843</v>
      </c>
      <c r="IX21" s="7" t="s">
        <v>843</v>
      </c>
      <c r="IY21" s="7" t="s">
        <v>843</v>
      </c>
      <c r="IZ21" s="7" t="s">
        <v>843</v>
      </c>
      <c r="JA21" s="7" t="s">
        <v>843</v>
      </c>
      <c r="JB21" s="7" t="s">
        <v>843</v>
      </c>
      <c r="JC21" s="7" t="s">
        <v>843</v>
      </c>
      <c r="JE21" s="7" t="s">
        <v>843</v>
      </c>
      <c r="JG21" s="7" t="s">
        <v>843</v>
      </c>
      <c r="JJ21" s="7" t="s">
        <v>843</v>
      </c>
      <c r="JL21" s="7"/>
      <c r="JM21" t="s">
        <v>843</v>
      </c>
    </row>
    <row r="22" spans="1:279" x14ac:dyDescent="0.3">
      <c r="A22">
        <v>20</v>
      </c>
      <c r="B22" t="s">
        <v>843</v>
      </c>
      <c r="C22" t="s">
        <v>948</v>
      </c>
      <c r="D22" s="1" t="s">
        <v>1467</v>
      </c>
      <c r="E22" t="s">
        <v>845</v>
      </c>
      <c r="G22" t="s">
        <v>1108</v>
      </c>
      <c r="H22" t="s">
        <v>847</v>
      </c>
      <c r="I22" t="s">
        <v>1468</v>
      </c>
      <c r="J22">
        <v>512</v>
      </c>
      <c r="K22" t="s">
        <v>1469</v>
      </c>
      <c r="L22" t="s">
        <v>1470</v>
      </c>
      <c r="M22" t="s">
        <v>813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1471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13"/>
        <v>18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15</v>
      </c>
      <c r="BM22" t="s">
        <v>858</v>
      </c>
      <c r="BN22">
        <v>3</v>
      </c>
      <c r="BP22">
        <v>2</v>
      </c>
      <c r="BQ22">
        <v>2</v>
      </c>
      <c r="BR22">
        <v>1</v>
      </c>
      <c r="BS22">
        <v>3</v>
      </c>
      <c r="BT22">
        <v>3</v>
      </c>
      <c r="BU22" s="4">
        <f t="shared" si="14"/>
        <v>6</v>
      </c>
      <c r="BV22">
        <v>4</v>
      </c>
      <c r="BW22">
        <v>1</v>
      </c>
      <c r="BY22">
        <v>1</v>
      </c>
      <c r="BZ22">
        <v>1</v>
      </c>
      <c r="CC22">
        <v>5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1472</v>
      </c>
      <c r="DP22" t="s">
        <v>442</v>
      </c>
      <c r="DQ22" t="s">
        <v>443</v>
      </c>
      <c r="DR22" t="s">
        <v>1473</v>
      </c>
      <c r="DS22" s="11" t="s">
        <v>1474</v>
      </c>
      <c r="DT22" t="s">
        <v>1230</v>
      </c>
      <c r="DU22" t="s">
        <v>1475</v>
      </c>
      <c r="DV22" s="11" t="s">
        <v>1476</v>
      </c>
      <c r="DW22" t="s">
        <v>884</v>
      </c>
      <c r="DX22" t="s">
        <v>1477</v>
      </c>
      <c r="DY22" s="11" t="s">
        <v>1478</v>
      </c>
      <c r="DZ22" t="s">
        <v>1319</v>
      </c>
      <c r="EA22" t="s">
        <v>1479</v>
      </c>
      <c r="EB22" s="11" t="s">
        <v>1480</v>
      </c>
      <c r="EC22" t="s">
        <v>1319</v>
      </c>
      <c r="ED22" t="s">
        <v>1481</v>
      </c>
      <c r="EE22" s="11" t="s">
        <v>1482</v>
      </c>
      <c r="EF22" t="s">
        <v>868</v>
      </c>
      <c r="EG22" t="s">
        <v>1483</v>
      </c>
      <c r="EH22" s="11" t="s">
        <v>1463</v>
      </c>
      <c r="EI22" t="s">
        <v>868</v>
      </c>
      <c r="EJ22" t="s">
        <v>1464</v>
      </c>
      <c r="EK22" s="11" t="s">
        <v>1484</v>
      </c>
      <c r="EL22" t="s">
        <v>868</v>
      </c>
      <c r="EM22" t="s">
        <v>1485</v>
      </c>
      <c r="EN22" s="11" t="s">
        <v>1486</v>
      </c>
      <c r="EO22" t="s">
        <v>868</v>
      </c>
      <c r="EP22" t="s">
        <v>1487</v>
      </c>
      <c r="EQ22" s="11" t="s">
        <v>1488</v>
      </c>
      <c r="ER22" t="s">
        <v>874</v>
      </c>
      <c r="ES22" t="s">
        <v>1489</v>
      </c>
      <c r="EU22">
        <v>0</v>
      </c>
      <c r="EV22" s="4">
        <f t="shared" si="15"/>
        <v>0</v>
      </c>
      <c r="EX22">
        <v>0</v>
      </c>
      <c r="EY22" s="4">
        <f t="shared" si="16"/>
        <v>0</v>
      </c>
      <c r="FA22">
        <v>0</v>
      </c>
      <c r="FB22" s="4">
        <f t="shared" si="17"/>
        <v>0</v>
      </c>
      <c r="FC22" t="s">
        <v>455</v>
      </c>
      <c r="FE22" s="4">
        <f t="shared" si="18"/>
        <v>0</v>
      </c>
      <c r="FF22" s="4">
        <f t="shared" si="19"/>
        <v>0</v>
      </c>
      <c r="FG22" s="4" t="str">
        <f t="shared" si="20"/>
        <v>ORDINARIO</v>
      </c>
      <c r="FN22" s="7" t="s">
        <v>843</v>
      </c>
      <c r="FO22" s="7" t="s">
        <v>843</v>
      </c>
      <c r="FP22" s="7" t="s">
        <v>843</v>
      </c>
      <c r="FQ22" s="7" t="s">
        <v>843</v>
      </c>
      <c r="FR22" t="s">
        <v>843</v>
      </c>
      <c r="FS22" s="7" t="s">
        <v>843</v>
      </c>
      <c r="FT22" s="7"/>
      <c r="FU22" s="7" t="s">
        <v>843</v>
      </c>
      <c r="GH22" s="7" t="s">
        <v>843</v>
      </c>
      <c r="GL22" t="s">
        <v>843</v>
      </c>
      <c r="GM22" t="s">
        <v>843</v>
      </c>
      <c r="GN22" t="s">
        <v>843</v>
      </c>
      <c r="GO22" s="7" t="s">
        <v>843</v>
      </c>
      <c r="GQ22" s="7" t="s">
        <v>843</v>
      </c>
      <c r="GR22" t="s">
        <v>843</v>
      </c>
      <c r="GS22" s="7" t="s">
        <v>843</v>
      </c>
      <c r="GT22" s="7" t="s">
        <v>843</v>
      </c>
      <c r="GV22" t="s">
        <v>843</v>
      </c>
      <c r="GW22" s="7" t="s">
        <v>843</v>
      </c>
      <c r="GX22" s="7" t="s">
        <v>843</v>
      </c>
      <c r="GY22" s="7" t="s">
        <v>843</v>
      </c>
      <c r="HC22" s="7" t="s">
        <v>843</v>
      </c>
      <c r="HD22" s="7" t="s">
        <v>843</v>
      </c>
      <c r="HG22" s="7" t="s">
        <v>843</v>
      </c>
      <c r="HH22" s="7" t="s">
        <v>843</v>
      </c>
      <c r="HI22" s="7" t="s">
        <v>843</v>
      </c>
      <c r="HJ22" s="7" t="s">
        <v>843</v>
      </c>
      <c r="HK22" s="7"/>
      <c r="HL22" s="7" t="s">
        <v>843</v>
      </c>
      <c r="HO22" s="7"/>
      <c r="HP22" s="7"/>
      <c r="HQ22" t="s">
        <v>843</v>
      </c>
      <c r="HU22" s="7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s="7" t="s">
        <v>843</v>
      </c>
      <c r="IC22" s="7" t="s">
        <v>843</v>
      </c>
      <c r="IE22" s="7" t="s">
        <v>843</v>
      </c>
      <c r="IF22" t="s">
        <v>843</v>
      </c>
      <c r="IL22" s="7" t="s">
        <v>843</v>
      </c>
      <c r="IO22" t="s">
        <v>843</v>
      </c>
      <c r="IP22" t="s">
        <v>843</v>
      </c>
      <c r="IQ22" t="s">
        <v>843</v>
      </c>
      <c r="IR22" t="s">
        <v>843</v>
      </c>
      <c r="IS22" s="7" t="s">
        <v>843</v>
      </c>
      <c r="IT22" s="7" t="s">
        <v>843</v>
      </c>
      <c r="IW22" s="7" t="s">
        <v>843</v>
      </c>
      <c r="IX22" s="7" t="s">
        <v>843</v>
      </c>
      <c r="IY22" s="7" t="s">
        <v>843</v>
      </c>
      <c r="IZ22" s="7" t="s">
        <v>843</v>
      </c>
      <c r="JA22" s="7" t="s">
        <v>843</v>
      </c>
      <c r="JB22" s="7" t="s">
        <v>843</v>
      </c>
      <c r="JC22" s="7" t="s">
        <v>843</v>
      </c>
      <c r="JE22" s="7" t="s">
        <v>843</v>
      </c>
      <c r="JG22" s="7" t="s">
        <v>843</v>
      </c>
      <c r="JJ22" s="7" t="s">
        <v>843</v>
      </c>
      <c r="JL22" s="7"/>
      <c r="JM22" t="s">
        <v>843</v>
      </c>
    </row>
    <row r="23" spans="1:279" x14ac:dyDescent="0.3">
      <c r="A23">
        <v>21</v>
      </c>
      <c r="B23" t="s">
        <v>843</v>
      </c>
      <c r="C23" t="s">
        <v>948</v>
      </c>
      <c r="D23" s="1" t="s">
        <v>1707</v>
      </c>
      <c r="E23" t="s">
        <v>845</v>
      </c>
      <c r="G23" t="s">
        <v>846</v>
      </c>
      <c r="H23" t="s">
        <v>847</v>
      </c>
      <c r="I23" t="s">
        <v>1708</v>
      </c>
      <c r="J23">
        <v>6510</v>
      </c>
      <c r="L23" t="s">
        <v>1709</v>
      </c>
      <c r="M23" t="s">
        <v>1493</v>
      </c>
      <c r="N23" t="s">
        <v>424</v>
      </c>
      <c r="O23">
        <v>72810</v>
      </c>
      <c r="P23">
        <v>2226892824</v>
      </c>
      <c r="Q23" s="3" t="s">
        <v>1604</v>
      </c>
      <c r="R23">
        <v>2</v>
      </c>
      <c r="S23" t="s">
        <v>1783</v>
      </c>
      <c r="T23" t="s">
        <v>1730</v>
      </c>
      <c r="U23" t="s">
        <v>1731</v>
      </c>
      <c r="V23">
        <v>453.82</v>
      </c>
      <c r="W23">
        <v>453.82</v>
      </c>
      <c r="X23">
        <v>1</v>
      </c>
      <c r="Y23" t="s">
        <v>1785</v>
      </c>
      <c r="Z23">
        <v>1</v>
      </c>
      <c r="AA23">
        <v>1</v>
      </c>
      <c r="AB23">
        <v>2</v>
      </c>
      <c r="AC23">
        <v>0</v>
      </c>
      <c r="AD23" t="s">
        <v>913</v>
      </c>
      <c r="AE23" t="s">
        <v>851</v>
      </c>
      <c r="AF23" t="s">
        <v>1605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853</v>
      </c>
      <c r="AR23" s="4">
        <f t="shared" si="13"/>
        <v>22</v>
      </c>
      <c r="AS23">
        <v>1</v>
      </c>
      <c r="AT23" t="s">
        <v>1025</v>
      </c>
      <c r="AU23">
        <v>6</v>
      </c>
      <c r="AV23" t="s">
        <v>855</v>
      </c>
      <c r="AW23">
        <v>5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10</v>
      </c>
      <c r="BK23">
        <v>4</v>
      </c>
      <c r="BL23">
        <v>14</v>
      </c>
      <c r="BM23" t="s">
        <v>858</v>
      </c>
      <c r="BN23">
        <v>4</v>
      </c>
      <c r="BP23">
        <v>1</v>
      </c>
      <c r="BQ23">
        <v>4</v>
      </c>
      <c r="BR23">
        <v>1</v>
      </c>
      <c r="BS23">
        <v>3</v>
      </c>
      <c r="BT23">
        <v>4</v>
      </c>
      <c r="BU23" s="4">
        <f t="shared" si="14"/>
        <v>6</v>
      </c>
      <c r="BV23">
        <v>4</v>
      </c>
      <c r="BW23">
        <v>1</v>
      </c>
      <c r="BY23">
        <v>1</v>
      </c>
      <c r="BZ23">
        <v>1</v>
      </c>
      <c r="CB23">
        <v>4</v>
      </c>
      <c r="CC23">
        <v>10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CY23" t="s">
        <v>1746</v>
      </c>
      <c r="CZ23" t="s">
        <v>1748</v>
      </c>
      <c r="DA23" t="s">
        <v>1786</v>
      </c>
      <c r="DG23">
        <v>29</v>
      </c>
      <c r="DH23" t="s">
        <v>854</v>
      </c>
      <c r="DI23">
        <v>2024</v>
      </c>
      <c r="DJ23" t="s">
        <v>1710</v>
      </c>
      <c r="DK23" t="s">
        <v>1787</v>
      </c>
      <c r="DL23" t="s">
        <v>1788</v>
      </c>
      <c r="DM23" t="s">
        <v>1789</v>
      </c>
      <c r="DN23" s="9" t="s">
        <v>1790</v>
      </c>
      <c r="DO23" t="s">
        <v>1791</v>
      </c>
      <c r="DP23" t="s">
        <v>442</v>
      </c>
      <c r="DQ23" t="s">
        <v>443</v>
      </c>
      <c r="DR23" t="s">
        <v>1606</v>
      </c>
      <c r="DS23" s="11" t="s">
        <v>1607</v>
      </c>
      <c r="DT23" t="s">
        <v>1230</v>
      </c>
      <c r="DU23" t="s">
        <v>1608</v>
      </c>
      <c r="DV23" s="11" t="s">
        <v>1609</v>
      </c>
      <c r="DW23" t="s">
        <v>926</v>
      </c>
      <c r="DX23" t="s">
        <v>1610</v>
      </c>
      <c r="DY23" s="11" t="s">
        <v>1611</v>
      </c>
      <c r="DZ23" t="s">
        <v>868</v>
      </c>
      <c r="EA23" t="s">
        <v>1612</v>
      </c>
      <c r="EB23" s="11" t="s">
        <v>1613</v>
      </c>
      <c r="EC23" t="s">
        <v>926</v>
      </c>
      <c r="ED23" t="s">
        <v>1614</v>
      </c>
      <c r="EE23" s="11" t="s">
        <v>1615</v>
      </c>
      <c r="EF23" t="s">
        <v>884</v>
      </c>
      <c r="EG23" t="s">
        <v>1616</v>
      </c>
      <c r="EH23" s="11" t="s">
        <v>1617</v>
      </c>
      <c r="EI23" t="s">
        <v>874</v>
      </c>
      <c r="EJ23" t="s">
        <v>1618</v>
      </c>
      <c r="EK23" s="11" t="s">
        <v>1619</v>
      </c>
      <c r="EL23" t="s">
        <v>868</v>
      </c>
      <c r="EM23" t="s">
        <v>1620</v>
      </c>
      <c r="EN23" s="11" t="s">
        <v>1621</v>
      </c>
      <c r="EO23" t="s">
        <v>874</v>
      </c>
      <c r="EP23" t="s">
        <v>1622</v>
      </c>
      <c r="EQ23" s="11" t="s">
        <v>1623</v>
      </c>
      <c r="ER23" t="s">
        <v>868</v>
      </c>
      <c r="EU23">
        <v>0</v>
      </c>
      <c r="EV23" s="4">
        <f t="shared" si="15"/>
        <v>0</v>
      </c>
      <c r="EX23">
        <v>0</v>
      </c>
      <c r="EY23" s="4">
        <f t="shared" si="16"/>
        <v>0</v>
      </c>
      <c r="FA23">
        <v>34</v>
      </c>
      <c r="FB23" s="4">
        <f t="shared" si="17"/>
        <v>1.7000000000000001E-2</v>
      </c>
      <c r="FC23" t="s">
        <v>455</v>
      </c>
      <c r="FD23">
        <v>10000</v>
      </c>
      <c r="FE23" s="4">
        <f t="shared" si="18"/>
        <v>0.66666666666666663</v>
      </c>
      <c r="FF23" s="4">
        <f t="shared" si="19"/>
        <v>0.68366666666666664</v>
      </c>
      <c r="FG23" s="4" t="str">
        <f t="shared" si="20"/>
        <v>ORDINARIO</v>
      </c>
      <c r="FN23" s="7" t="s">
        <v>843</v>
      </c>
      <c r="FO23" s="7" t="s">
        <v>843</v>
      </c>
      <c r="FP23" s="7" t="s">
        <v>843</v>
      </c>
      <c r="FQ23" s="7" t="s">
        <v>843</v>
      </c>
      <c r="FR23" t="s">
        <v>843</v>
      </c>
      <c r="FS23" s="7" t="s">
        <v>843</v>
      </c>
      <c r="FT23" s="7" t="s">
        <v>843</v>
      </c>
      <c r="FU23" s="7" t="s">
        <v>843</v>
      </c>
      <c r="GH23" s="7" t="s">
        <v>843</v>
      </c>
      <c r="GL23" s="7" t="s">
        <v>843</v>
      </c>
      <c r="GM23" t="s">
        <v>843</v>
      </c>
      <c r="GN23" t="s">
        <v>843</v>
      </c>
      <c r="GO23" s="7" t="s">
        <v>843</v>
      </c>
      <c r="GQ23" s="7" t="s">
        <v>843</v>
      </c>
      <c r="GR23" s="7" t="s">
        <v>843</v>
      </c>
      <c r="GS23" s="7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U23" s="7" t="s">
        <v>843</v>
      </c>
      <c r="HV23" t="s">
        <v>843</v>
      </c>
      <c r="HW23" s="7" t="s">
        <v>843</v>
      </c>
      <c r="HX23" s="7" t="s">
        <v>843</v>
      </c>
      <c r="HY23" s="7" t="s">
        <v>843</v>
      </c>
      <c r="HZ23" s="7" t="s">
        <v>843</v>
      </c>
      <c r="IA23" s="7" t="s">
        <v>843</v>
      </c>
      <c r="IB23" s="7" t="s">
        <v>843</v>
      </c>
      <c r="IC23" s="7" t="s">
        <v>843</v>
      </c>
      <c r="IE23" s="7" t="s">
        <v>843</v>
      </c>
      <c r="IF23" s="7" t="s">
        <v>843</v>
      </c>
      <c r="IL23" s="7" t="s">
        <v>843</v>
      </c>
      <c r="IO23" s="7" t="s">
        <v>843</v>
      </c>
      <c r="IP23" s="7" t="s">
        <v>843</v>
      </c>
      <c r="IQ23" t="s">
        <v>843</v>
      </c>
      <c r="IR23" t="s">
        <v>843</v>
      </c>
      <c r="IS23" s="7" t="s">
        <v>843</v>
      </c>
      <c r="IT23" s="7" t="s">
        <v>843</v>
      </c>
      <c r="IW23" s="7" t="s">
        <v>843</v>
      </c>
      <c r="IX23" s="7" t="s">
        <v>843</v>
      </c>
      <c r="IY23" s="7" t="s">
        <v>843</v>
      </c>
      <c r="IZ23" s="7" t="s">
        <v>843</v>
      </c>
      <c r="JA23" s="7" t="s">
        <v>843</v>
      </c>
      <c r="JB23" s="7" t="s">
        <v>843</v>
      </c>
      <c r="JC23" s="7" t="s">
        <v>843</v>
      </c>
      <c r="JD23" s="7" t="s">
        <v>843</v>
      </c>
      <c r="JE23" s="7" t="s">
        <v>843</v>
      </c>
      <c r="JG23" s="7" t="s">
        <v>843</v>
      </c>
      <c r="JJ23" s="7" t="s">
        <v>843</v>
      </c>
      <c r="JL23" s="7" t="s">
        <v>843</v>
      </c>
      <c r="JM23" s="7" t="s">
        <v>843</v>
      </c>
    </row>
    <row r="24" spans="1:279" x14ac:dyDescent="0.3">
      <c r="A24">
        <v>22</v>
      </c>
      <c r="B24" t="s">
        <v>843</v>
      </c>
      <c r="C24" t="s">
        <v>948</v>
      </c>
      <c r="D24" s="1" t="s">
        <v>1582</v>
      </c>
      <c r="E24" t="s">
        <v>845</v>
      </c>
      <c r="G24" t="s">
        <v>846</v>
      </c>
      <c r="H24" t="s">
        <v>847</v>
      </c>
      <c r="I24" t="s">
        <v>1541</v>
      </c>
      <c r="J24">
        <v>3432</v>
      </c>
      <c r="K24" t="s">
        <v>1583</v>
      </c>
      <c r="L24" t="s">
        <v>1543</v>
      </c>
      <c r="M24" t="s">
        <v>1493</v>
      </c>
      <c r="N24" t="s">
        <v>424</v>
      </c>
      <c r="O24">
        <v>72825</v>
      </c>
      <c r="P24">
        <v>2226894860</v>
      </c>
      <c r="Q24" s="3" t="s">
        <v>1584</v>
      </c>
      <c r="R24">
        <v>3</v>
      </c>
      <c r="S24" t="s">
        <v>1732</v>
      </c>
      <c r="T24" t="s">
        <v>1730</v>
      </c>
      <c r="U24" t="s">
        <v>1731</v>
      </c>
      <c r="V24">
        <v>300</v>
      </c>
      <c r="W24">
        <v>300</v>
      </c>
      <c r="X24">
        <v>1</v>
      </c>
      <c r="Y24" t="s">
        <v>1784</v>
      </c>
      <c r="Z24">
        <v>1</v>
      </c>
      <c r="AA24">
        <v>1</v>
      </c>
      <c r="AB24">
        <v>0</v>
      </c>
      <c r="AC24">
        <v>0</v>
      </c>
      <c r="AD24" t="s">
        <v>913</v>
      </c>
      <c r="AE24" t="s">
        <v>851</v>
      </c>
      <c r="AF24" t="s">
        <v>1585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853</v>
      </c>
      <c r="AR24" s="4">
        <f t="shared" si="13"/>
        <v>18</v>
      </c>
      <c r="AS24">
        <v>1</v>
      </c>
      <c r="AT24" t="s">
        <v>1025</v>
      </c>
      <c r="AU24">
        <v>5</v>
      </c>
      <c r="AV24" t="s">
        <v>855</v>
      </c>
      <c r="AW24">
        <v>4</v>
      </c>
      <c r="AX24">
        <v>1</v>
      </c>
      <c r="BE24">
        <v>2</v>
      </c>
      <c r="BF24" t="s">
        <v>856</v>
      </c>
      <c r="BH24">
        <v>2</v>
      </c>
      <c r="BI24" t="s">
        <v>857</v>
      </c>
      <c r="BJ24">
        <v>9</v>
      </c>
      <c r="BK24">
        <v>7</v>
      </c>
      <c r="BL24">
        <f>+BJ24+BK24</f>
        <v>16</v>
      </c>
      <c r="BM24" t="s">
        <v>858</v>
      </c>
      <c r="BN24">
        <v>3</v>
      </c>
      <c r="BP24">
        <v>2</v>
      </c>
      <c r="BQ24">
        <v>1</v>
      </c>
      <c r="BR24">
        <v>1</v>
      </c>
      <c r="BS24">
        <v>3</v>
      </c>
      <c r="BT24">
        <v>4</v>
      </c>
      <c r="BU24" s="4">
        <f t="shared" si="14"/>
        <v>3</v>
      </c>
      <c r="BV24">
        <v>1</v>
      </c>
      <c r="BW24">
        <v>1</v>
      </c>
      <c r="BY24">
        <v>1</v>
      </c>
      <c r="BZ24">
        <v>1</v>
      </c>
      <c r="CB24">
        <v>3</v>
      </c>
      <c r="CC24">
        <v>3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CY24" t="s">
        <v>1746</v>
      </c>
      <c r="CZ24" t="s">
        <v>1747</v>
      </c>
      <c r="DA24" t="s">
        <v>1748</v>
      </c>
      <c r="DB24" t="s">
        <v>1754</v>
      </c>
      <c r="DG24">
        <v>28</v>
      </c>
      <c r="DH24" t="s">
        <v>854</v>
      </c>
      <c r="DI24">
        <v>2024</v>
      </c>
      <c r="DJ24" t="s">
        <v>1586</v>
      </c>
      <c r="DK24" t="s">
        <v>1737</v>
      </c>
      <c r="DL24" t="s">
        <v>1738</v>
      </c>
      <c r="DM24" t="s">
        <v>1739</v>
      </c>
      <c r="DN24" t="s">
        <v>1740</v>
      </c>
      <c r="DO24" t="s">
        <v>1741</v>
      </c>
      <c r="DP24" t="s">
        <v>442</v>
      </c>
      <c r="DQ24" t="s">
        <v>443</v>
      </c>
      <c r="DR24" t="s">
        <v>1587</v>
      </c>
      <c r="DS24" s="11" t="s">
        <v>1588</v>
      </c>
      <c r="DT24" t="s">
        <v>1230</v>
      </c>
      <c r="DU24" t="s">
        <v>1589</v>
      </c>
      <c r="DV24" s="11" t="s">
        <v>1590</v>
      </c>
      <c r="DW24" t="s">
        <v>874</v>
      </c>
      <c r="DX24" t="s">
        <v>1591</v>
      </c>
      <c r="DY24" s="11" t="s">
        <v>1592</v>
      </c>
      <c r="DZ24" t="s">
        <v>926</v>
      </c>
      <c r="EA24" t="s">
        <v>1593</v>
      </c>
      <c r="EB24" s="11" t="s">
        <v>1594</v>
      </c>
      <c r="EC24" t="s">
        <v>868</v>
      </c>
      <c r="ED24" t="s">
        <v>1595</v>
      </c>
      <c r="EE24" s="11" t="s">
        <v>1596</v>
      </c>
      <c r="EF24" t="s">
        <v>868</v>
      </c>
      <c r="EG24" t="s">
        <v>1597</v>
      </c>
      <c r="EH24" s="11" t="s">
        <v>1598</v>
      </c>
      <c r="EI24" t="s">
        <v>874</v>
      </c>
      <c r="EJ24" t="s">
        <v>1599</v>
      </c>
      <c r="EK24" s="11" t="s">
        <v>1598</v>
      </c>
      <c r="EL24" t="s">
        <v>874</v>
      </c>
      <c r="EM24" t="s">
        <v>1599</v>
      </c>
      <c r="EN24" s="11" t="s">
        <v>1600</v>
      </c>
      <c r="EO24" t="s">
        <v>884</v>
      </c>
      <c r="EP24" t="s">
        <v>1601</v>
      </c>
      <c r="EQ24" s="11" t="s">
        <v>1602</v>
      </c>
      <c r="ER24" t="s">
        <v>926</v>
      </c>
      <c r="ES24" t="s">
        <v>1603</v>
      </c>
      <c r="EU24">
        <v>0</v>
      </c>
      <c r="EV24" s="4">
        <f t="shared" si="15"/>
        <v>0</v>
      </c>
      <c r="EX24">
        <v>0</v>
      </c>
      <c r="EY24" s="4">
        <f t="shared" si="16"/>
        <v>0</v>
      </c>
      <c r="FA24">
        <v>0</v>
      </c>
      <c r="FB24" s="4">
        <f t="shared" si="17"/>
        <v>0</v>
      </c>
      <c r="FC24" t="s">
        <v>455</v>
      </c>
      <c r="FD24">
        <v>600</v>
      </c>
      <c r="FE24" s="4">
        <f t="shared" si="18"/>
        <v>0.04</v>
      </c>
      <c r="FF24" s="4">
        <f t="shared" si="19"/>
        <v>0.04</v>
      </c>
      <c r="FG24" s="4" t="str">
        <f t="shared" si="20"/>
        <v>ORDINARIO</v>
      </c>
      <c r="FN24" s="7" t="s">
        <v>843</v>
      </c>
      <c r="FO24" s="7" t="s">
        <v>843</v>
      </c>
      <c r="FP24" s="7" t="s">
        <v>843</v>
      </c>
      <c r="FQ24" s="7" t="s">
        <v>843</v>
      </c>
      <c r="FR24" s="7" t="s">
        <v>843</v>
      </c>
      <c r="FS24" s="7" t="s">
        <v>843</v>
      </c>
      <c r="FT24" s="7" t="s">
        <v>843</v>
      </c>
      <c r="FU24" s="7" t="s">
        <v>843</v>
      </c>
      <c r="GH24" s="7" t="s">
        <v>843</v>
      </c>
      <c r="GI24" s="7" t="s">
        <v>843</v>
      </c>
      <c r="GL24" s="7" t="s">
        <v>843</v>
      </c>
      <c r="GM24" s="7" t="s">
        <v>843</v>
      </c>
      <c r="GN24" s="7" t="s">
        <v>843</v>
      </c>
      <c r="GO24" s="7" t="s">
        <v>843</v>
      </c>
      <c r="GQ24" s="7" t="s">
        <v>843</v>
      </c>
      <c r="GR24" s="7" t="s">
        <v>843</v>
      </c>
      <c r="GS24" s="7" t="s">
        <v>843</v>
      </c>
      <c r="GT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U24" s="7" t="s">
        <v>843</v>
      </c>
      <c r="HV24" t="s">
        <v>843</v>
      </c>
      <c r="HW24" s="7" t="s">
        <v>843</v>
      </c>
      <c r="HX24" s="7" t="s">
        <v>843</v>
      </c>
      <c r="HY24" s="7" t="s">
        <v>843</v>
      </c>
      <c r="HZ24" s="7" t="s">
        <v>843</v>
      </c>
      <c r="IA24" s="7" t="s">
        <v>843</v>
      </c>
      <c r="IB24" s="7" t="s">
        <v>843</v>
      </c>
      <c r="IC24" s="7" t="s">
        <v>843</v>
      </c>
      <c r="IE24" s="7" t="s">
        <v>843</v>
      </c>
      <c r="IF24" s="7" t="s">
        <v>843</v>
      </c>
      <c r="IL24" s="7" t="s">
        <v>843</v>
      </c>
      <c r="IO24" s="7" t="s">
        <v>843</v>
      </c>
      <c r="IP24" s="7" t="s">
        <v>843</v>
      </c>
      <c r="IQ24" s="7" t="s">
        <v>843</v>
      </c>
      <c r="IR24" s="7" t="s">
        <v>843</v>
      </c>
      <c r="IS24" s="7" t="s">
        <v>843</v>
      </c>
      <c r="IT24" s="7" t="s">
        <v>843</v>
      </c>
      <c r="IW24" s="7" t="s">
        <v>843</v>
      </c>
      <c r="IX24" s="7" t="s">
        <v>843</v>
      </c>
      <c r="IY24" s="7" t="s">
        <v>843</v>
      </c>
      <c r="IZ24" s="7" t="s">
        <v>843</v>
      </c>
      <c r="JA24" s="7" t="s">
        <v>843</v>
      </c>
      <c r="JB24" s="7" t="s">
        <v>843</v>
      </c>
      <c r="JC24" s="7" t="s">
        <v>843</v>
      </c>
      <c r="JD24" s="7" t="s">
        <v>843</v>
      </c>
      <c r="JE24" s="7" t="s">
        <v>843</v>
      </c>
      <c r="JG24" s="7" t="s">
        <v>843</v>
      </c>
      <c r="JJ24" s="7" t="s">
        <v>843</v>
      </c>
      <c r="JL24" s="7" t="s">
        <v>843</v>
      </c>
      <c r="JM24" s="7" t="s">
        <v>843</v>
      </c>
    </row>
    <row r="25" spans="1:279" x14ac:dyDescent="0.3">
      <c r="A25">
        <v>23</v>
      </c>
      <c r="B25" t="s">
        <v>843</v>
      </c>
      <c r="C25" t="s">
        <v>948</v>
      </c>
      <c r="D25" s="1" t="s">
        <v>1888</v>
      </c>
      <c r="E25" t="s">
        <v>845</v>
      </c>
      <c r="G25" t="s">
        <v>846</v>
      </c>
      <c r="H25" t="s">
        <v>847</v>
      </c>
      <c r="I25" t="s">
        <v>945</v>
      </c>
      <c r="J25">
        <v>3920</v>
      </c>
      <c r="K25">
        <v>1</v>
      </c>
      <c r="L25" t="s">
        <v>946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1893</v>
      </c>
      <c r="T25" t="s">
        <v>1799</v>
      </c>
      <c r="U25" t="s">
        <v>1800</v>
      </c>
      <c r="V25">
        <v>500</v>
      </c>
      <c r="W25">
        <v>500</v>
      </c>
      <c r="X25">
        <v>1</v>
      </c>
      <c r="Y25" t="s">
        <v>1894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851</v>
      </c>
      <c r="AF25" s="1" t="s">
        <v>969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853</v>
      </c>
      <c r="AR25" s="4">
        <f t="shared" si="13"/>
        <v>22</v>
      </c>
      <c r="AS25">
        <v>2</v>
      </c>
      <c r="AT25" t="s">
        <v>1024</v>
      </c>
      <c r="AU25">
        <v>6</v>
      </c>
      <c r="AV25" t="s">
        <v>1000</v>
      </c>
      <c r="AW25">
        <v>5</v>
      </c>
      <c r="AX25">
        <v>1</v>
      </c>
      <c r="BE25">
        <v>2</v>
      </c>
      <c r="BF25" t="s">
        <v>856</v>
      </c>
      <c r="BH25">
        <v>3</v>
      </c>
      <c r="BI25" t="s">
        <v>857</v>
      </c>
      <c r="BJ25">
        <v>5</v>
      </c>
      <c r="BK25">
        <v>17</v>
      </c>
      <c r="BL25">
        <v>23</v>
      </c>
      <c r="BM25" t="s">
        <v>1212</v>
      </c>
      <c r="BN25">
        <v>4</v>
      </c>
      <c r="BP25">
        <v>2</v>
      </c>
      <c r="BQ25">
        <v>1</v>
      </c>
      <c r="BR25">
        <v>1</v>
      </c>
      <c r="BS25">
        <v>4</v>
      </c>
      <c r="BT25">
        <v>2</v>
      </c>
      <c r="BU25" s="4">
        <f t="shared" si="14"/>
        <v>1</v>
      </c>
      <c r="BV25">
        <v>1</v>
      </c>
      <c r="CB25">
        <v>3</v>
      </c>
      <c r="CC25">
        <v>6</v>
      </c>
      <c r="CD25" t="s">
        <v>970</v>
      </c>
      <c r="CM25">
        <v>4</v>
      </c>
      <c r="CN25" t="s">
        <v>971</v>
      </c>
      <c r="CQ25">
        <v>2</v>
      </c>
      <c r="CR25" t="s">
        <v>860</v>
      </c>
      <c r="CY25" t="s">
        <v>1746</v>
      </c>
      <c r="CZ25" t="s">
        <v>1747</v>
      </c>
      <c r="DA25" t="s">
        <v>1748</v>
      </c>
      <c r="DB25" t="s">
        <v>1754</v>
      </c>
      <c r="DG25">
        <v>19</v>
      </c>
      <c r="DH25" t="s">
        <v>854</v>
      </c>
      <c r="DI25">
        <v>2024</v>
      </c>
      <c r="DJ25" t="s">
        <v>1343</v>
      </c>
      <c r="DK25" t="s">
        <v>1895</v>
      </c>
      <c r="DL25" t="s">
        <v>1896</v>
      </c>
      <c r="DM25" t="s">
        <v>1897</v>
      </c>
      <c r="DN25" t="s">
        <v>945</v>
      </c>
      <c r="DO25" t="s">
        <v>1898</v>
      </c>
      <c r="DP25" t="s">
        <v>442</v>
      </c>
      <c r="DQ25" t="s">
        <v>443</v>
      </c>
      <c r="DR25" t="s">
        <v>972</v>
      </c>
      <c r="DS25" s="11" t="s">
        <v>1876</v>
      </c>
      <c r="DT25" t="s">
        <v>977</v>
      </c>
      <c r="DU25" t="s">
        <v>1877</v>
      </c>
      <c r="DV25" s="11" t="s">
        <v>1878</v>
      </c>
      <c r="DW25" t="s">
        <v>977</v>
      </c>
      <c r="DX25" t="s">
        <v>1879</v>
      </c>
      <c r="DY25" s="11" t="s">
        <v>1880</v>
      </c>
      <c r="DZ25" t="s">
        <v>977</v>
      </c>
      <c r="EA25" t="s">
        <v>1881</v>
      </c>
      <c r="EB25" s="11" t="s">
        <v>1882</v>
      </c>
      <c r="EC25" t="s">
        <v>977</v>
      </c>
      <c r="ED25" t="s">
        <v>1883</v>
      </c>
      <c r="EE25" s="11" t="s">
        <v>1884</v>
      </c>
      <c r="EF25" t="s">
        <v>977</v>
      </c>
      <c r="EG25" t="s">
        <v>1885</v>
      </c>
      <c r="EH25" s="11" t="s">
        <v>1886</v>
      </c>
      <c r="EI25" t="s">
        <v>977</v>
      </c>
      <c r="EJ25" t="s">
        <v>1887</v>
      </c>
      <c r="EU25">
        <v>0</v>
      </c>
      <c r="EV25" s="4">
        <f t="shared" si="15"/>
        <v>0</v>
      </c>
      <c r="EX25">
        <v>0</v>
      </c>
      <c r="EY25" s="4">
        <f t="shared" si="16"/>
        <v>0</v>
      </c>
      <c r="FA25">
        <v>0</v>
      </c>
      <c r="FB25" s="4">
        <f t="shared" si="17"/>
        <v>0</v>
      </c>
      <c r="FC25" t="s">
        <v>455</v>
      </c>
      <c r="FD25">
        <v>660</v>
      </c>
      <c r="FE25" s="4">
        <f t="shared" si="18"/>
        <v>4.3999999999999997E-2</v>
      </c>
      <c r="FF25" s="4">
        <f t="shared" si="19"/>
        <v>4.3999999999999997E-2</v>
      </c>
      <c r="FG25" s="4" t="str">
        <f t="shared" si="20"/>
        <v>ORDINARIO</v>
      </c>
      <c r="FN25" s="7" t="s">
        <v>843</v>
      </c>
      <c r="FO25" t="s">
        <v>843</v>
      </c>
      <c r="FP25" s="7" t="s">
        <v>843</v>
      </c>
      <c r="FQ25" t="s">
        <v>843</v>
      </c>
      <c r="FR25" t="s">
        <v>843</v>
      </c>
      <c r="FS25" s="7" t="s">
        <v>843</v>
      </c>
      <c r="FT25" s="7" t="s">
        <v>843</v>
      </c>
      <c r="FU25" s="7" t="s">
        <v>843</v>
      </c>
      <c r="GH25" s="7" t="s">
        <v>843</v>
      </c>
      <c r="GI25" s="7" t="s">
        <v>843</v>
      </c>
      <c r="GL25" s="7" t="s">
        <v>843</v>
      </c>
      <c r="GM25" s="7" t="s">
        <v>843</v>
      </c>
      <c r="GN25" s="7" t="s">
        <v>843</v>
      </c>
      <c r="GO25" s="7" t="s">
        <v>843</v>
      </c>
      <c r="GQ25" s="7" t="s">
        <v>843</v>
      </c>
      <c r="GR25" s="7" t="s">
        <v>843</v>
      </c>
      <c r="GS25" s="7" t="s">
        <v>843</v>
      </c>
      <c r="GT25" s="7" t="s">
        <v>843</v>
      </c>
      <c r="GV25" s="7" t="s">
        <v>843</v>
      </c>
      <c r="GW25" s="7" t="s">
        <v>843</v>
      </c>
      <c r="GX25" s="7" t="s">
        <v>843</v>
      </c>
      <c r="GY25" s="7" t="s">
        <v>843</v>
      </c>
      <c r="HC25" s="7" t="s">
        <v>843</v>
      </c>
      <c r="HD25" s="7" t="s">
        <v>843</v>
      </c>
      <c r="HE25" s="7" t="s">
        <v>843</v>
      </c>
      <c r="HF25" s="7" t="s">
        <v>843</v>
      </c>
      <c r="HG25" s="7" t="s">
        <v>843</v>
      </c>
      <c r="HH25" s="7" t="s">
        <v>843</v>
      </c>
      <c r="HI25" s="7" t="s">
        <v>843</v>
      </c>
      <c r="HJ25" s="7" t="s">
        <v>843</v>
      </c>
      <c r="HK25" s="7" t="s">
        <v>843</v>
      </c>
      <c r="HL25" s="7" t="s">
        <v>843</v>
      </c>
      <c r="HN25" s="7" t="s">
        <v>843</v>
      </c>
      <c r="HQ25" s="7" t="s">
        <v>843</v>
      </c>
      <c r="HU25" s="7" t="s">
        <v>843</v>
      </c>
      <c r="HW25" s="7" t="s">
        <v>843</v>
      </c>
      <c r="HX25" s="7" t="s">
        <v>843</v>
      </c>
      <c r="HY25" s="7" t="s">
        <v>843</v>
      </c>
      <c r="HZ25" s="7" t="s">
        <v>843</v>
      </c>
      <c r="IA25" s="7" t="s">
        <v>843</v>
      </c>
      <c r="IB25" s="7" t="s">
        <v>843</v>
      </c>
      <c r="IC25" s="7" t="s">
        <v>843</v>
      </c>
      <c r="IE25" s="7" t="s">
        <v>843</v>
      </c>
      <c r="IF25" s="7" t="s">
        <v>843</v>
      </c>
      <c r="IL25" s="7" t="s">
        <v>843</v>
      </c>
      <c r="IO25" s="7" t="s">
        <v>843</v>
      </c>
      <c r="IP25" s="7" t="s">
        <v>843</v>
      </c>
      <c r="IQ25" s="7" t="s">
        <v>843</v>
      </c>
      <c r="IR25" s="7" t="s">
        <v>843</v>
      </c>
      <c r="IS25" s="7" t="s">
        <v>843</v>
      </c>
      <c r="IT25" s="7" t="s">
        <v>843</v>
      </c>
      <c r="IW25" s="7" t="s">
        <v>843</v>
      </c>
      <c r="IX25" s="7" t="s">
        <v>843</v>
      </c>
      <c r="IY25" s="7" t="s">
        <v>843</v>
      </c>
      <c r="IZ25" s="7" t="s">
        <v>843</v>
      </c>
      <c r="JA25" s="7" t="s">
        <v>843</v>
      </c>
      <c r="JB25" s="7" t="s">
        <v>843</v>
      </c>
      <c r="JC25" s="7" t="s">
        <v>843</v>
      </c>
      <c r="JD25" s="7" t="s">
        <v>843</v>
      </c>
      <c r="JE25" s="7" t="s">
        <v>843</v>
      </c>
      <c r="JG25" s="7" t="s">
        <v>843</v>
      </c>
      <c r="JJ25" s="7" t="s">
        <v>843</v>
      </c>
      <c r="JL25" s="7" t="s">
        <v>843</v>
      </c>
      <c r="JM25" s="7" t="s">
        <v>843</v>
      </c>
    </row>
    <row r="26" spans="1:279" x14ac:dyDescent="0.3">
      <c r="A26">
        <v>24</v>
      </c>
      <c r="B26" t="s">
        <v>843</v>
      </c>
      <c r="C26" t="s">
        <v>948</v>
      </c>
      <c r="D26" s="1" t="s">
        <v>1057</v>
      </c>
      <c r="E26" t="s">
        <v>845</v>
      </c>
      <c r="G26" t="s">
        <v>846</v>
      </c>
      <c r="H26" t="s">
        <v>847</v>
      </c>
      <c r="I26" t="s">
        <v>945</v>
      </c>
      <c r="J26">
        <v>3922</v>
      </c>
      <c r="K26" t="s">
        <v>995</v>
      </c>
      <c r="L26" t="s">
        <v>946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1893</v>
      </c>
      <c r="T26" t="s">
        <v>1799</v>
      </c>
      <c r="U26" t="s">
        <v>1800</v>
      </c>
      <c r="V26">
        <v>500</v>
      </c>
      <c r="W26">
        <v>500</v>
      </c>
      <c r="X26">
        <v>1</v>
      </c>
      <c r="Y26" t="s">
        <v>1894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851</v>
      </c>
      <c r="AF26" s="1" t="s">
        <v>969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853</v>
      </c>
      <c r="AR26" s="4">
        <f t="shared" si="13"/>
        <v>22</v>
      </c>
      <c r="AS26">
        <v>2</v>
      </c>
      <c r="AT26" t="s">
        <v>1024</v>
      </c>
      <c r="AU26">
        <v>6</v>
      </c>
      <c r="AV26" t="s">
        <v>1000</v>
      </c>
      <c r="AW26">
        <v>5</v>
      </c>
      <c r="AX26">
        <v>1</v>
      </c>
      <c r="BE26">
        <v>2</v>
      </c>
      <c r="BF26" t="s">
        <v>856</v>
      </c>
      <c r="BH26">
        <v>3</v>
      </c>
      <c r="BI26" t="s">
        <v>857</v>
      </c>
      <c r="BJ26">
        <v>5</v>
      </c>
      <c r="BK26">
        <v>17</v>
      </c>
      <c r="BL26">
        <v>23</v>
      </c>
      <c r="BM26" t="s">
        <v>1212</v>
      </c>
      <c r="BN26">
        <v>4</v>
      </c>
      <c r="BP26">
        <v>2</v>
      </c>
      <c r="BQ26">
        <v>1</v>
      </c>
      <c r="BR26">
        <v>1</v>
      </c>
      <c r="BS26">
        <v>4</v>
      </c>
      <c r="BT26">
        <v>2</v>
      </c>
      <c r="BU26" s="4">
        <f t="shared" si="14"/>
        <v>1</v>
      </c>
      <c r="BV26">
        <v>1</v>
      </c>
      <c r="CB26">
        <v>3</v>
      </c>
      <c r="CC26">
        <v>6</v>
      </c>
      <c r="CD26" t="s">
        <v>970</v>
      </c>
      <c r="CM26">
        <v>4</v>
      </c>
      <c r="CN26" t="s">
        <v>971</v>
      </c>
      <c r="CQ26">
        <v>2</v>
      </c>
      <c r="CR26" t="s">
        <v>860</v>
      </c>
      <c r="CY26" t="s">
        <v>1746</v>
      </c>
      <c r="CZ26" t="s">
        <v>1747</v>
      </c>
      <c r="DA26" t="s">
        <v>1748</v>
      </c>
      <c r="DB26" t="s">
        <v>1754</v>
      </c>
      <c r="DG26">
        <v>19</v>
      </c>
      <c r="DH26" t="s">
        <v>854</v>
      </c>
      <c r="DI26">
        <v>2024</v>
      </c>
      <c r="DJ26" t="s">
        <v>1343</v>
      </c>
      <c r="DK26" t="s">
        <v>1895</v>
      </c>
      <c r="DL26" t="s">
        <v>1896</v>
      </c>
      <c r="DM26" t="s">
        <v>1897</v>
      </c>
      <c r="DN26" t="s">
        <v>945</v>
      </c>
      <c r="DO26" t="s">
        <v>1898</v>
      </c>
      <c r="DP26" t="s">
        <v>442</v>
      </c>
      <c r="DQ26" t="s">
        <v>443</v>
      </c>
      <c r="DR26" t="s">
        <v>972</v>
      </c>
      <c r="DS26" s="11" t="s">
        <v>973</v>
      </c>
      <c r="DT26" s="1" t="s">
        <v>974</v>
      </c>
      <c r="DU26" t="s">
        <v>975</v>
      </c>
      <c r="DV26" s="11" t="s">
        <v>976</v>
      </c>
      <c r="DW26" t="s">
        <v>977</v>
      </c>
      <c r="DX26" t="s">
        <v>978</v>
      </c>
      <c r="DY26" s="11" t="s">
        <v>979</v>
      </c>
      <c r="DZ26" t="s">
        <v>977</v>
      </c>
      <c r="EA26" t="s">
        <v>980</v>
      </c>
      <c r="EB26" s="11" t="s">
        <v>981</v>
      </c>
      <c r="EC26" t="s">
        <v>977</v>
      </c>
      <c r="ED26" t="s">
        <v>982</v>
      </c>
      <c r="EE26" s="11" t="s">
        <v>983</v>
      </c>
      <c r="EF26" t="s">
        <v>977</v>
      </c>
      <c r="EG26" t="s">
        <v>984</v>
      </c>
      <c r="EK26" s="11" t="s">
        <v>985</v>
      </c>
      <c r="EL26" t="s">
        <v>974</v>
      </c>
      <c r="EM26" t="s">
        <v>986</v>
      </c>
      <c r="EN26" s="11" t="s">
        <v>987</v>
      </c>
      <c r="EO26" t="s">
        <v>974</v>
      </c>
      <c r="EP26" t="s">
        <v>988</v>
      </c>
      <c r="EQ26" s="11" t="s">
        <v>989</v>
      </c>
      <c r="ER26" t="s">
        <v>974</v>
      </c>
      <c r="ES26" t="s">
        <v>990</v>
      </c>
      <c r="EU26">
        <v>0</v>
      </c>
      <c r="EV26" s="4">
        <f t="shared" si="15"/>
        <v>0</v>
      </c>
      <c r="EX26">
        <v>0</v>
      </c>
      <c r="EY26" s="4">
        <f t="shared" si="16"/>
        <v>0</v>
      </c>
      <c r="FA26">
        <v>0</v>
      </c>
      <c r="FB26" s="4">
        <f t="shared" si="17"/>
        <v>0</v>
      </c>
      <c r="FC26" t="s">
        <v>455</v>
      </c>
      <c r="FD26">
        <v>660</v>
      </c>
      <c r="FE26" s="4">
        <f t="shared" si="18"/>
        <v>4.3999999999999997E-2</v>
      </c>
      <c r="FF26" s="4">
        <f t="shared" si="19"/>
        <v>4.3999999999999997E-2</v>
      </c>
      <c r="FG26" s="4" t="str">
        <f t="shared" si="20"/>
        <v>ORDINARIO</v>
      </c>
      <c r="FH26" t="s">
        <v>991</v>
      </c>
      <c r="FI26" t="s">
        <v>974</v>
      </c>
      <c r="FJ26" t="s">
        <v>992</v>
      </c>
      <c r="FN26" s="7" t="s">
        <v>843</v>
      </c>
      <c r="FO26" t="s">
        <v>843</v>
      </c>
      <c r="FP26" s="7" t="s">
        <v>843</v>
      </c>
      <c r="FQ26" t="s">
        <v>843</v>
      </c>
      <c r="FR26" t="s">
        <v>843</v>
      </c>
      <c r="FS26" s="7" t="s">
        <v>843</v>
      </c>
      <c r="FT26" s="7" t="s">
        <v>843</v>
      </c>
      <c r="FU26" s="7" t="s">
        <v>843</v>
      </c>
      <c r="GH26" s="7" t="s">
        <v>843</v>
      </c>
      <c r="GI26" s="7" t="s">
        <v>843</v>
      </c>
      <c r="GL26" s="7" t="s">
        <v>843</v>
      </c>
      <c r="GM26" s="7" t="s">
        <v>843</v>
      </c>
      <c r="GN26" s="7" t="s">
        <v>843</v>
      </c>
      <c r="GO26" s="7" t="s">
        <v>843</v>
      </c>
      <c r="GQ26" s="7" t="s">
        <v>843</v>
      </c>
      <c r="GR26" s="7" t="s">
        <v>843</v>
      </c>
      <c r="GS26" s="7" t="s">
        <v>843</v>
      </c>
      <c r="GT26" s="7" t="s">
        <v>843</v>
      </c>
      <c r="GV26" s="7" t="s">
        <v>843</v>
      </c>
      <c r="GW26" s="7" t="s">
        <v>843</v>
      </c>
      <c r="GX26" s="7" t="s">
        <v>843</v>
      </c>
      <c r="GY26" s="7" t="s">
        <v>843</v>
      </c>
      <c r="HC26" s="7" t="s">
        <v>843</v>
      </c>
      <c r="HD26" s="7" t="s">
        <v>843</v>
      </c>
      <c r="HE26" s="7" t="s">
        <v>843</v>
      </c>
      <c r="HF26" s="7" t="s">
        <v>843</v>
      </c>
      <c r="HG26" s="7" t="s">
        <v>843</v>
      </c>
      <c r="HH26" s="7" t="s">
        <v>843</v>
      </c>
      <c r="HI26" s="7" t="s">
        <v>843</v>
      </c>
      <c r="HJ26" s="7" t="s">
        <v>843</v>
      </c>
      <c r="HK26" s="7" t="s">
        <v>843</v>
      </c>
      <c r="HL26" s="7" t="s">
        <v>843</v>
      </c>
      <c r="HN26" s="7" t="s">
        <v>843</v>
      </c>
      <c r="HQ26" s="7" t="s">
        <v>843</v>
      </c>
      <c r="HU26" s="7" t="s">
        <v>843</v>
      </c>
      <c r="HW26" s="7" t="s">
        <v>843</v>
      </c>
      <c r="HX26" s="7" t="s">
        <v>843</v>
      </c>
      <c r="HY26" s="7" t="s">
        <v>843</v>
      </c>
      <c r="HZ26" s="7" t="s">
        <v>843</v>
      </c>
      <c r="IA26" s="7" t="s">
        <v>843</v>
      </c>
      <c r="IB26" s="7" t="s">
        <v>843</v>
      </c>
      <c r="IC26" s="7" t="s">
        <v>843</v>
      </c>
      <c r="IE26" s="7" t="s">
        <v>843</v>
      </c>
      <c r="IF26" s="7" t="s">
        <v>843</v>
      </c>
      <c r="IL26" s="7" t="s">
        <v>843</v>
      </c>
      <c r="IO26" s="7" t="s">
        <v>843</v>
      </c>
      <c r="IP26" s="7" t="s">
        <v>843</v>
      </c>
      <c r="IQ26" s="7" t="s">
        <v>843</v>
      </c>
      <c r="IR26" s="7" t="s">
        <v>843</v>
      </c>
      <c r="IS26" s="7" t="s">
        <v>843</v>
      </c>
      <c r="IT26" s="7" t="s">
        <v>843</v>
      </c>
      <c r="IW26" s="7" t="s">
        <v>843</v>
      </c>
      <c r="IX26" s="7" t="s">
        <v>843</v>
      </c>
      <c r="IY26" s="7" t="s">
        <v>843</v>
      </c>
      <c r="IZ26" s="7" t="s">
        <v>843</v>
      </c>
      <c r="JA26" s="7" t="s">
        <v>843</v>
      </c>
      <c r="JB26" s="7" t="s">
        <v>843</v>
      </c>
      <c r="JC26" s="7" t="s">
        <v>843</v>
      </c>
      <c r="JD26" s="7" t="s">
        <v>843</v>
      </c>
      <c r="JE26" s="7" t="s">
        <v>843</v>
      </c>
      <c r="JG26" s="7" t="s">
        <v>843</v>
      </c>
      <c r="JJ26" s="7" t="s">
        <v>843</v>
      </c>
      <c r="JL26" s="7" t="s">
        <v>843</v>
      </c>
      <c r="JM26" s="7" t="s">
        <v>843</v>
      </c>
    </row>
    <row r="27" spans="1:279" x14ac:dyDescent="0.3">
      <c r="A27">
        <v>25</v>
      </c>
      <c r="B27" t="s">
        <v>843</v>
      </c>
      <c r="C27" t="s">
        <v>948</v>
      </c>
      <c r="D27" s="1" t="s">
        <v>1051</v>
      </c>
      <c r="E27" t="s">
        <v>845</v>
      </c>
      <c r="G27" t="s">
        <v>846</v>
      </c>
      <c r="H27" t="s">
        <v>847</v>
      </c>
      <c r="I27" t="s">
        <v>1052</v>
      </c>
      <c r="J27">
        <v>2510</v>
      </c>
      <c r="L27" t="s">
        <v>1053</v>
      </c>
      <c r="M27" t="s">
        <v>424</v>
      </c>
      <c r="N27" t="s">
        <v>424</v>
      </c>
      <c r="O27">
        <v>72530</v>
      </c>
      <c r="P27">
        <v>2222296000</v>
      </c>
      <c r="Q27" s="3" t="s">
        <v>1054</v>
      </c>
      <c r="R27">
        <v>44</v>
      </c>
      <c r="S27" t="s">
        <v>1798</v>
      </c>
      <c r="T27" t="s">
        <v>1799</v>
      </c>
      <c r="U27" t="s">
        <v>1800</v>
      </c>
      <c r="V27">
        <v>709.67</v>
      </c>
      <c r="W27">
        <v>709.67</v>
      </c>
      <c r="X27">
        <v>1</v>
      </c>
      <c r="Y27" t="s">
        <v>1784</v>
      </c>
      <c r="Z27">
        <v>1</v>
      </c>
      <c r="AA27">
        <v>1</v>
      </c>
      <c r="AB27">
        <v>0</v>
      </c>
      <c r="AC27">
        <v>0</v>
      </c>
      <c r="AD27" t="s">
        <v>913</v>
      </c>
      <c r="AE27" t="s">
        <v>851</v>
      </c>
      <c r="AF27" t="s">
        <v>1061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853</v>
      </c>
      <c r="AR27" s="4">
        <f t="shared" si="13"/>
        <v>29</v>
      </c>
      <c r="AS27">
        <v>2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4</v>
      </c>
      <c r="BF27" t="s">
        <v>856</v>
      </c>
      <c r="BH27">
        <v>4</v>
      </c>
      <c r="BI27" t="s">
        <v>857</v>
      </c>
      <c r="BJ27">
        <v>6</v>
      </c>
      <c r="BK27">
        <v>11</v>
      </c>
      <c r="BL27">
        <v>17</v>
      </c>
      <c r="BM27" t="s">
        <v>858</v>
      </c>
      <c r="BN27">
        <v>11</v>
      </c>
      <c r="BP27">
        <v>2</v>
      </c>
      <c r="BS27">
        <v>3</v>
      </c>
      <c r="BT27">
        <v>4</v>
      </c>
      <c r="BU27" s="4">
        <f t="shared" si="14"/>
        <v>7</v>
      </c>
      <c r="BV27">
        <v>5</v>
      </c>
      <c r="BW27">
        <v>2</v>
      </c>
      <c r="BY27">
        <v>1</v>
      </c>
      <c r="BZ27">
        <v>1</v>
      </c>
      <c r="CB27">
        <v>3</v>
      </c>
      <c r="CC27">
        <v>4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CY27" t="s">
        <v>1746</v>
      </c>
      <c r="CZ27" t="s">
        <v>1747</v>
      </c>
      <c r="DA27" t="s">
        <v>1748</v>
      </c>
      <c r="DB27" t="s">
        <v>1786</v>
      </c>
      <c r="DG27">
        <v>6</v>
      </c>
      <c r="DH27" t="s">
        <v>854</v>
      </c>
      <c r="DI27">
        <v>2024</v>
      </c>
      <c r="DJ27" t="s">
        <v>1370</v>
      </c>
      <c r="DK27" t="s">
        <v>1801</v>
      </c>
      <c r="DL27" t="s">
        <v>1802</v>
      </c>
      <c r="DM27" t="s">
        <v>1803</v>
      </c>
      <c r="DN27" t="s">
        <v>1804</v>
      </c>
      <c r="DO27" t="s">
        <v>1805</v>
      </c>
      <c r="DP27" t="s">
        <v>442</v>
      </c>
      <c r="DQ27" t="s">
        <v>443</v>
      </c>
      <c r="DR27" t="s">
        <v>1062</v>
      </c>
      <c r="DS27" s="11" t="s">
        <v>1063</v>
      </c>
      <c r="DT27" t="s">
        <v>1230</v>
      </c>
      <c r="DU27" t="s">
        <v>1064</v>
      </c>
      <c r="DV27" s="11" t="s">
        <v>1065</v>
      </c>
      <c r="DW27" t="s">
        <v>868</v>
      </c>
      <c r="DX27" t="s">
        <v>1066</v>
      </c>
      <c r="DY27" s="11" t="s">
        <v>1067</v>
      </c>
      <c r="DZ27" t="s">
        <v>868</v>
      </c>
      <c r="EA27" t="s">
        <v>1068</v>
      </c>
      <c r="EB27" s="11" t="s">
        <v>1069</v>
      </c>
      <c r="EC27" t="s">
        <v>926</v>
      </c>
      <c r="ED27" t="s">
        <v>1070</v>
      </c>
      <c r="EE27" s="11" t="s">
        <v>1071</v>
      </c>
      <c r="EF27" t="s">
        <v>874</v>
      </c>
      <c r="EG27" t="s">
        <v>1072</v>
      </c>
      <c r="EH27" s="11" t="s">
        <v>1073</v>
      </c>
      <c r="EI27" t="s">
        <v>1047</v>
      </c>
      <c r="EJ27" t="s">
        <v>1074</v>
      </c>
      <c r="EK27" s="11" t="s">
        <v>1075</v>
      </c>
      <c r="EL27" t="s">
        <v>1047</v>
      </c>
      <c r="EM27" t="s">
        <v>1076</v>
      </c>
      <c r="EN27" s="11" t="s">
        <v>1077</v>
      </c>
      <c r="EO27" t="s">
        <v>884</v>
      </c>
      <c r="EP27" t="s">
        <v>1078</v>
      </c>
      <c r="EQ27" s="11" t="s">
        <v>1079</v>
      </c>
      <c r="ER27" t="s">
        <v>884</v>
      </c>
      <c r="ES27" t="s">
        <v>1080</v>
      </c>
      <c r="EU27">
        <v>0</v>
      </c>
      <c r="EV27" s="4">
        <f t="shared" si="15"/>
        <v>0</v>
      </c>
      <c r="EX27">
        <v>0</v>
      </c>
      <c r="EY27" s="4">
        <f t="shared" si="16"/>
        <v>0</v>
      </c>
      <c r="FA27">
        <v>0</v>
      </c>
      <c r="FB27" s="4">
        <f t="shared" si="17"/>
        <v>0</v>
      </c>
      <c r="FC27" t="s">
        <v>455</v>
      </c>
      <c r="FD27">
        <v>780</v>
      </c>
      <c r="FE27" s="4">
        <f t="shared" si="18"/>
        <v>5.1999999999999998E-2</v>
      </c>
      <c r="FF27" s="4">
        <f t="shared" si="19"/>
        <v>5.1999999999999998E-2</v>
      </c>
      <c r="FG27" s="4" t="str">
        <f t="shared" si="20"/>
        <v>ORDINARIO</v>
      </c>
      <c r="FH27" t="s">
        <v>1081</v>
      </c>
      <c r="FI27" t="s">
        <v>1047</v>
      </c>
      <c r="FJ27" t="s">
        <v>1082</v>
      </c>
      <c r="FK27" t="s">
        <v>1083</v>
      </c>
      <c r="FL27" t="s">
        <v>874</v>
      </c>
      <c r="FM27" t="s">
        <v>1084</v>
      </c>
      <c r="FN27" s="7" t="s">
        <v>843</v>
      </c>
      <c r="FO27" s="7" t="s">
        <v>843</v>
      </c>
      <c r="FP27" s="7" t="s">
        <v>843</v>
      </c>
      <c r="FQ27" s="7" t="s">
        <v>843</v>
      </c>
      <c r="FR27" s="7" t="s">
        <v>843</v>
      </c>
      <c r="FS27" s="7" t="s">
        <v>843</v>
      </c>
      <c r="FU27" s="7" t="s">
        <v>843</v>
      </c>
      <c r="GH27" s="7" t="s">
        <v>843</v>
      </c>
      <c r="GL27" s="7" t="s">
        <v>843</v>
      </c>
      <c r="GM27" s="7" t="s">
        <v>843</v>
      </c>
      <c r="GN27" s="7" t="s">
        <v>843</v>
      </c>
      <c r="GO27" s="7" t="s">
        <v>843</v>
      </c>
      <c r="GQ27" s="7" t="s">
        <v>843</v>
      </c>
      <c r="GR27" s="7" t="s">
        <v>843</v>
      </c>
      <c r="GS27" s="7" t="s">
        <v>843</v>
      </c>
      <c r="GT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N27" s="7" t="s">
        <v>843</v>
      </c>
      <c r="HQ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s="7" t="s">
        <v>843</v>
      </c>
      <c r="IA27" s="7" t="s">
        <v>843</v>
      </c>
      <c r="IB27" s="7" t="s">
        <v>843</v>
      </c>
      <c r="IC27" s="7" t="s">
        <v>843</v>
      </c>
      <c r="IE27" s="7" t="s">
        <v>843</v>
      </c>
      <c r="IF27" s="7" t="s">
        <v>843</v>
      </c>
      <c r="IL27" s="7" t="s">
        <v>843</v>
      </c>
      <c r="IO27" s="7" t="s">
        <v>843</v>
      </c>
      <c r="IP27" s="7" t="s">
        <v>843</v>
      </c>
      <c r="IQ27" s="7" t="s">
        <v>843</v>
      </c>
      <c r="IR27" s="7" t="s">
        <v>843</v>
      </c>
      <c r="IS27" s="7" t="s">
        <v>843</v>
      </c>
      <c r="IT27" s="7" t="s">
        <v>843</v>
      </c>
      <c r="IW27" s="7" t="s">
        <v>843</v>
      </c>
      <c r="IX27" s="7" t="s">
        <v>843</v>
      </c>
      <c r="IY27" s="7" t="s">
        <v>843</v>
      </c>
      <c r="IZ27" s="7" t="s">
        <v>843</v>
      </c>
      <c r="JA27" s="7" t="s">
        <v>843</v>
      </c>
      <c r="JB27" s="7" t="s">
        <v>843</v>
      </c>
      <c r="JC27" s="7" t="s">
        <v>843</v>
      </c>
      <c r="JD27" s="7" t="s">
        <v>843</v>
      </c>
      <c r="JE27" s="7" t="s">
        <v>843</v>
      </c>
      <c r="JG27" s="7" t="s">
        <v>843</v>
      </c>
      <c r="JJ27" s="7" t="s">
        <v>843</v>
      </c>
      <c r="JL27" s="7" t="s">
        <v>843</v>
      </c>
      <c r="JM27" s="7" t="s">
        <v>843</v>
      </c>
      <c r="JN27" t="s">
        <v>1085</v>
      </c>
      <c r="JO27" t="s">
        <v>868</v>
      </c>
      <c r="JP27" t="s">
        <v>1086</v>
      </c>
    </row>
    <row r="28" spans="1:279" x14ac:dyDescent="0.3">
      <c r="A28">
        <v>26</v>
      </c>
      <c r="B28" t="s">
        <v>843</v>
      </c>
      <c r="C28" t="s">
        <v>948</v>
      </c>
      <c r="D28" s="1" t="s">
        <v>1442</v>
      </c>
      <c r="E28" t="s">
        <v>845</v>
      </c>
      <c r="G28" t="s">
        <v>1108</v>
      </c>
      <c r="H28" t="s">
        <v>847</v>
      </c>
      <c r="I28" t="s">
        <v>1443</v>
      </c>
      <c r="J28">
        <v>10</v>
      </c>
      <c r="L28" t="s">
        <v>422</v>
      </c>
      <c r="M28" t="s">
        <v>813</v>
      </c>
      <c r="N28" t="s">
        <v>424</v>
      </c>
      <c r="O28">
        <v>72760</v>
      </c>
      <c r="P28">
        <v>2222474736</v>
      </c>
      <c r="Q28" s="3" t="s">
        <v>1444</v>
      </c>
      <c r="T28" t="s">
        <v>1792</v>
      </c>
      <c r="U28" t="s">
        <v>1793</v>
      </c>
      <c r="V28">
        <v>642.13</v>
      </c>
      <c r="W28">
        <v>642.13</v>
      </c>
      <c r="X28">
        <v>1</v>
      </c>
      <c r="Y28" t="s">
        <v>1784</v>
      </c>
      <c r="Z28">
        <v>1</v>
      </c>
      <c r="AA28">
        <v>1</v>
      </c>
      <c r="AB28">
        <v>0</v>
      </c>
      <c r="AC28">
        <v>0</v>
      </c>
      <c r="AD28" t="s">
        <v>850</v>
      </c>
      <c r="AE28" t="s">
        <v>851</v>
      </c>
      <c r="AF28" t="s">
        <v>1445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853</v>
      </c>
      <c r="AR28" s="4">
        <f t="shared" si="13"/>
        <v>22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1</v>
      </c>
      <c r="BF28" t="s">
        <v>856</v>
      </c>
      <c r="BH28">
        <v>1</v>
      </c>
      <c r="BI28" t="s">
        <v>857</v>
      </c>
      <c r="BJ28">
        <v>9</v>
      </c>
      <c r="BK28">
        <v>6</v>
      </c>
      <c r="BL28">
        <v>15</v>
      </c>
      <c r="BM28" t="s">
        <v>858</v>
      </c>
      <c r="BN28">
        <v>8</v>
      </c>
      <c r="BP28">
        <v>2</v>
      </c>
      <c r="BS28">
        <v>4</v>
      </c>
      <c r="BT28">
        <v>1</v>
      </c>
      <c r="BU28" s="4">
        <f t="shared" si="14"/>
        <v>7</v>
      </c>
      <c r="BV28">
        <v>5</v>
      </c>
      <c r="BW28">
        <v>1</v>
      </c>
      <c r="BY28">
        <v>1</v>
      </c>
      <c r="BZ28">
        <v>1</v>
      </c>
      <c r="CB28">
        <v>4</v>
      </c>
      <c r="CC28">
        <v>12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CY28" t="s">
        <v>1746</v>
      </c>
      <c r="CZ28" t="s">
        <v>1747</v>
      </c>
      <c r="DA28" t="s">
        <v>1748</v>
      </c>
      <c r="DB28" t="s">
        <v>1754</v>
      </c>
      <c r="DG28">
        <v>28</v>
      </c>
      <c r="DH28" t="s">
        <v>854</v>
      </c>
      <c r="DI28">
        <v>2024</v>
      </c>
      <c r="DJ28" t="s">
        <v>1446</v>
      </c>
      <c r="DK28" t="s">
        <v>1794</v>
      </c>
      <c r="DL28" t="s">
        <v>1795</v>
      </c>
      <c r="DM28" t="s">
        <v>1796</v>
      </c>
      <c r="DN28" t="s">
        <v>440</v>
      </c>
      <c r="DO28" t="s">
        <v>1797</v>
      </c>
      <c r="DP28" t="s">
        <v>442</v>
      </c>
      <c r="DQ28" t="s">
        <v>443</v>
      </c>
      <c r="DR28" t="s">
        <v>1447</v>
      </c>
      <c r="DS28" s="11" t="s">
        <v>1448</v>
      </c>
      <c r="DT28" t="s">
        <v>1230</v>
      </c>
      <c r="DU28" t="s">
        <v>1449</v>
      </c>
      <c r="DV28" s="11" t="s">
        <v>1450</v>
      </c>
      <c r="DY28" s="11" t="s">
        <v>1451</v>
      </c>
      <c r="DZ28" t="s">
        <v>874</v>
      </c>
      <c r="EA28" t="s">
        <v>1452</v>
      </c>
      <c r="EB28" s="11" t="s">
        <v>1453</v>
      </c>
      <c r="EC28" t="s">
        <v>874</v>
      </c>
      <c r="ED28" t="s">
        <v>1454</v>
      </c>
      <c r="EE28" s="11" t="s">
        <v>1455</v>
      </c>
      <c r="EF28" t="s">
        <v>874</v>
      </c>
      <c r="EG28" t="s">
        <v>1456</v>
      </c>
      <c r="EH28" s="11" t="s">
        <v>1457</v>
      </c>
      <c r="EI28" t="s">
        <v>926</v>
      </c>
      <c r="EJ28" t="s">
        <v>1458</v>
      </c>
      <c r="EK28" s="11" t="s">
        <v>1459</v>
      </c>
      <c r="EL28" t="s">
        <v>868</v>
      </c>
      <c r="EM28" t="s">
        <v>1460</v>
      </c>
      <c r="EN28" s="11" t="s">
        <v>1461</v>
      </c>
      <c r="EO28" t="s">
        <v>868</v>
      </c>
      <c r="EP28" t="s">
        <v>1462</v>
      </c>
      <c r="EQ28" s="11" t="s">
        <v>1463</v>
      </c>
      <c r="ER28" t="s">
        <v>868</v>
      </c>
      <c r="ES28" t="s">
        <v>1464</v>
      </c>
      <c r="EU28">
        <v>0</v>
      </c>
      <c r="EV28" s="4">
        <f t="shared" si="15"/>
        <v>0</v>
      </c>
      <c r="EX28">
        <v>0</v>
      </c>
      <c r="EY28" s="4">
        <f t="shared" si="16"/>
        <v>0</v>
      </c>
      <c r="FA28">
        <v>0</v>
      </c>
      <c r="FB28" s="4">
        <f t="shared" si="17"/>
        <v>0</v>
      </c>
      <c r="FC28" t="s">
        <v>455</v>
      </c>
      <c r="FD28">
        <v>660</v>
      </c>
      <c r="FE28" s="4">
        <f t="shared" si="18"/>
        <v>4.3999999999999997E-2</v>
      </c>
      <c r="FF28" s="4">
        <f t="shared" si="19"/>
        <v>4.3999999999999997E-2</v>
      </c>
      <c r="FG28" s="4" t="str">
        <f t="shared" si="20"/>
        <v>ORDINARIO</v>
      </c>
      <c r="FH28" t="s">
        <v>1465</v>
      </c>
      <c r="FI28" t="s">
        <v>884</v>
      </c>
      <c r="FJ28" t="s">
        <v>1466</v>
      </c>
      <c r="FN28" s="7" t="s">
        <v>843</v>
      </c>
      <c r="FO28" s="7" t="s">
        <v>843</v>
      </c>
      <c r="FP28" s="7" t="s">
        <v>843</v>
      </c>
      <c r="FQ28" s="7" t="s">
        <v>843</v>
      </c>
      <c r="FR28" s="7" t="s">
        <v>843</v>
      </c>
      <c r="FS28" s="7" t="s">
        <v>843</v>
      </c>
      <c r="FT28" s="7" t="s">
        <v>843</v>
      </c>
      <c r="FU28" s="7" t="s">
        <v>843</v>
      </c>
      <c r="GH28" s="7" t="s">
        <v>843</v>
      </c>
      <c r="GL28" s="7" t="s">
        <v>843</v>
      </c>
      <c r="GM28" t="s">
        <v>843</v>
      </c>
      <c r="GN28" t="s">
        <v>843</v>
      </c>
      <c r="GO28" s="7" t="s">
        <v>843</v>
      </c>
      <c r="GQ28" s="7" t="s">
        <v>843</v>
      </c>
      <c r="GR28" s="7" t="s">
        <v>843</v>
      </c>
      <c r="GS28" s="7" t="s">
        <v>843</v>
      </c>
      <c r="GT28" s="7" t="s">
        <v>843</v>
      </c>
      <c r="GV28" s="7" t="s">
        <v>843</v>
      </c>
      <c r="GW28" s="7" t="s">
        <v>843</v>
      </c>
      <c r="GX28" s="7" t="s">
        <v>843</v>
      </c>
      <c r="GY28" s="7" t="s">
        <v>843</v>
      </c>
      <c r="HC28" s="7" t="s">
        <v>843</v>
      </c>
      <c r="HD28" s="7" t="s">
        <v>843</v>
      </c>
      <c r="HE28" s="7" t="s">
        <v>843</v>
      </c>
      <c r="HF28" s="7" t="s">
        <v>843</v>
      </c>
      <c r="HG28" s="7" t="s">
        <v>843</v>
      </c>
      <c r="HH28" s="7" t="s">
        <v>843</v>
      </c>
      <c r="HI28" s="7" t="s">
        <v>843</v>
      </c>
      <c r="HJ28" s="7" t="s">
        <v>843</v>
      </c>
      <c r="HK28" s="7" t="s">
        <v>843</v>
      </c>
      <c r="HL28" s="7" t="s">
        <v>843</v>
      </c>
      <c r="HN28" s="7" t="s">
        <v>843</v>
      </c>
      <c r="HO28" s="7" t="s">
        <v>843</v>
      </c>
      <c r="HQ28" s="7" t="s">
        <v>843</v>
      </c>
      <c r="HU28" s="7" t="s">
        <v>843</v>
      </c>
      <c r="HW28" s="7" t="s">
        <v>843</v>
      </c>
      <c r="HX28" s="7" t="s">
        <v>843</v>
      </c>
      <c r="HY28" s="7" t="s">
        <v>843</v>
      </c>
      <c r="HZ28" s="7" t="s">
        <v>843</v>
      </c>
      <c r="IA28" s="7" t="s">
        <v>843</v>
      </c>
      <c r="IB28" s="7" t="s">
        <v>843</v>
      </c>
      <c r="IC28" s="7" t="s">
        <v>843</v>
      </c>
      <c r="IE28" s="7" t="s">
        <v>843</v>
      </c>
      <c r="IF28" s="7" t="s">
        <v>843</v>
      </c>
      <c r="IL28" s="7" t="s">
        <v>843</v>
      </c>
      <c r="IO28" s="7" t="s">
        <v>843</v>
      </c>
      <c r="IP28" s="7" t="s">
        <v>843</v>
      </c>
      <c r="IQ28" t="s">
        <v>843</v>
      </c>
      <c r="IR28" s="7" t="s">
        <v>843</v>
      </c>
      <c r="IS28" s="7" t="s">
        <v>843</v>
      </c>
      <c r="IT28" s="7" t="s">
        <v>843</v>
      </c>
      <c r="IW28" s="7" t="s">
        <v>843</v>
      </c>
      <c r="IX28" s="7" t="s">
        <v>843</v>
      </c>
      <c r="IY28" s="7" t="s">
        <v>843</v>
      </c>
      <c r="IZ28" s="7" t="s">
        <v>843</v>
      </c>
      <c r="JA28" s="7" t="s">
        <v>843</v>
      </c>
      <c r="JB28" s="7" t="s">
        <v>843</v>
      </c>
      <c r="JC28" s="7" t="s">
        <v>843</v>
      </c>
      <c r="JD28" s="7" t="s">
        <v>843</v>
      </c>
      <c r="JE28" s="7" t="s">
        <v>843</v>
      </c>
      <c r="JG28" s="7" t="s">
        <v>843</v>
      </c>
      <c r="JJ28" s="7" t="s">
        <v>843</v>
      </c>
      <c r="JL28" s="7" t="s">
        <v>843</v>
      </c>
      <c r="JM28" s="7" t="s">
        <v>843</v>
      </c>
    </row>
    <row r="29" spans="1:279" x14ac:dyDescent="0.3">
      <c r="A29">
        <v>27</v>
      </c>
      <c r="B29" t="s">
        <v>843</v>
      </c>
      <c r="C29" t="s">
        <v>948</v>
      </c>
      <c r="D29" s="1" t="s">
        <v>1154</v>
      </c>
      <c r="E29" t="s">
        <v>845</v>
      </c>
      <c r="G29" t="s">
        <v>846</v>
      </c>
      <c r="H29" t="s">
        <v>847</v>
      </c>
      <c r="I29" t="s">
        <v>1155</v>
      </c>
      <c r="J29">
        <v>3302</v>
      </c>
      <c r="K29" t="s">
        <v>1156</v>
      </c>
      <c r="L29" t="s">
        <v>1134</v>
      </c>
      <c r="M29" t="s">
        <v>424</v>
      </c>
      <c r="N29" t="s">
        <v>424</v>
      </c>
      <c r="O29">
        <v>72400</v>
      </c>
      <c r="P29">
        <v>2222492228</v>
      </c>
      <c r="Q29" s="3" t="s">
        <v>1157</v>
      </c>
      <c r="R29">
        <v>23</v>
      </c>
      <c r="S29" t="s">
        <v>1867</v>
      </c>
      <c r="T29" t="s">
        <v>1799</v>
      </c>
      <c r="U29" t="s">
        <v>1800</v>
      </c>
      <c r="V29">
        <v>478.5</v>
      </c>
      <c r="W29">
        <v>478.5</v>
      </c>
      <c r="X29">
        <v>1</v>
      </c>
      <c r="Y29" t="s">
        <v>1784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1158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853</v>
      </c>
      <c r="AR29" s="4">
        <f t="shared" si="13"/>
        <v>26</v>
      </c>
      <c r="AS29">
        <v>1</v>
      </c>
      <c r="AT29" t="s">
        <v>1025</v>
      </c>
      <c r="AU29">
        <v>7</v>
      </c>
      <c r="AV29" t="s">
        <v>855</v>
      </c>
      <c r="AW29">
        <v>6</v>
      </c>
      <c r="AX29">
        <v>1</v>
      </c>
      <c r="BE29">
        <v>2</v>
      </c>
      <c r="BF29" t="s">
        <v>856</v>
      </c>
      <c r="BG29">
        <v>2</v>
      </c>
      <c r="BI29" t="s">
        <v>857</v>
      </c>
      <c r="BJ29">
        <v>9</v>
      </c>
      <c r="BK29">
        <v>8</v>
      </c>
      <c r="BL29">
        <v>17</v>
      </c>
      <c r="BM29" t="s">
        <v>858</v>
      </c>
      <c r="BN29">
        <v>10</v>
      </c>
      <c r="BP29">
        <v>2</v>
      </c>
      <c r="BR29">
        <v>1</v>
      </c>
      <c r="BS29">
        <v>3</v>
      </c>
      <c r="BT29">
        <v>1</v>
      </c>
      <c r="BU29" s="4">
        <f t="shared" si="14"/>
        <v>6</v>
      </c>
      <c r="BV29">
        <v>4</v>
      </c>
      <c r="BW29">
        <v>1</v>
      </c>
      <c r="BY29">
        <v>1</v>
      </c>
      <c r="BZ29">
        <v>1</v>
      </c>
      <c r="CB29">
        <v>1</v>
      </c>
      <c r="CC29">
        <v>11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CY29" t="s">
        <v>1746</v>
      </c>
      <c r="CZ29" t="s">
        <v>1747</v>
      </c>
      <c r="DA29" t="s">
        <v>1748</v>
      </c>
      <c r="DB29" t="s">
        <v>1754</v>
      </c>
      <c r="DG29">
        <v>20</v>
      </c>
      <c r="DH29" t="s">
        <v>854</v>
      </c>
      <c r="DI29">
        <v>2024</v>
      </c>
      <c r="DJ29" t="s">
        <v>1374</v>
      </c>
      <c r="DK29" t="s">
        <v>1806</v>
      </c>
      <c r="DL29" t="s">
        <v>1807</v>
      </c>
      <c r="DM29" t="s">
        <v>1808</v>
      </c>
      <c r="DN29" t="s">
        <v>1809</v>
      </c>
      <c r="DO29" t="s">
        <v>1810</v>
      </c>
      <c r="DP29" t="s">
        <v>442</v>
      </c>
      <c r="DQ29" t="s">
        <v>443</v>
      </c>
      <c r="DR29" t="s">
        <v>1159</v>
      </c>
      <c r="DS29" s="11" t="s">
        <v>1160</v>
      </c>
      <c r="DT29" t="s">
        <v>1230</v>
      </c>
      <c r="DU29" t="s">
        <v>1161</v>
      </c>
      <c r="DV29" s="11" t="s">
        <v>1162</v>
      </c>
      <c r="DW29" t="s">
        <v>868</v>
      </c>
      <c r="DX29" t="s">
        <v>1163</v>
      </c>
      <c r="DY29" s="11" t="s">
        <v>1164</v>
      </c>
      <c r="DZ29" t="s">
        <v>871</v>
      </c>
      <c r="EA29" t="s">
        <v>1165</v>
      </c>
      <c r="EB29" s="11" t="s">
        <v>1166</v>
      </c>
      <c r="EC29" t="s">
        <v>874</v>
      </c>
      <c r="ED29" t="s">
        <v>1167</v>
      </c>
      <c r="EE29" s="11" t="s">
        <v>1168</v>
      </c>
      <c r="EF29" t="s">
        <v>874</v>
      </c>
      <c r="EG29" t="s">
        <v>1169</v>
      </c>
      <c r="EH29" s="11" t="s">
        <v>1170</v>
      </c>
      <c r="EI29" t="s">
        <v>884</v>
      </c>
      <c r="EJ29" t="s">
        <v>1171</v>
      </c>
      <c r="EK29" s="11" t="s">
        <v>1172</v>
      </c>
      <c r="EL29" t="s">
        <v>868</v>
      </c>
      <c r="EM29" t="s">
        <v>1173</v>
      </c>
      <c r="EN29" s="11" t="s">
        <v>1174</v>
      </c>
      <c r="EO29" t="s">
        <v>868</v>
      </c>
      <c r="EP29" t="s">
        <v>1175</v>
      </c>
      <c r="EQ29" s="11" t="s">
        <v>1176</v>
      </c>
      <c r="ER29" t="s">
        <v>1177</v>
      </c>
      <c r="ES29" t="s">
        <v>1178</v>
      </c>
      <c r="EU29">
        <v>0</v>
      </c>
      <c r="EV29" s="4">
        <f t="shared" si="15"/>
        <v>0</v>
      </c>
      <c r="EX29">
        <v>0</v>
      </c>
      <c r="EY29" s="4">
        <f t="shared" si="16"/>
        <v>0</v>
      </c>
      <c r="FA29">
        <v>0</v>
      </c>
      <c r="FB29" s="4">
        <f t="shared" si="17"/>
        <v>0</v>
      </c>
      <c r="FC29" t="s">
        <v>455</v>
      </c>
      <c r="FD29">
        <v>720</v>
      </c>
      <c r="FE29" s="4">
        <f t="shared" si="18"/>
        <v>4.8000000000000001E-2</v>
      </c>
      <c r="FF29" s="4">
        <f t="shared" si="19"/>
        <v>4.8000000000000001E-2</v>
      </c>
      <c r="FG29" s="4" t="str">
        <f t="shared" si="20"/>
        <v>ORDINARIO</v>
      </c>
      <c r="FH29" t="s">
        <v>1179</v>
      </c>
      <c r="FI29" t="s">
        <v>877</v>
      </c>
      <c r="FJ29" t="s">
        <v>1180</v>
      </c>
      <c r="FK29" t="s">
        <v>1181</v>
      </c>
      <c r="FL29" t="s">
        <v>937</v>
      </c>
      <c r="FM29" t="s">
        <v>1182</v>
      </c>
      <c r="FN29" s="7" t="s">
        <v>843</v>
      </c>
      <c r="FO29" s="7" t="s">
        <v>843</v>
      </c>
      <c r="FP29" s="7" t="s">
        <v>843</v>
      </c>
      <c r="FQ29" s="7" t="s">
        <v>843</v>
      </c>
      <c r="FR29" s="7" t="s">
        <v>843</v>
      </c>
      <c r="FS29" s="7" t="s">
        <v>843</v>
      </c>
      <c r="FT29" s="7" t="s">
        <v>843</v>
      </c>
      <c r="FU29" s="7" t="s">
        <v>843</v>
      </c>
      <c r="GH29" s="7" t="s">
        <v>843</v>
      </c>
      <c r="GI29" s="7" t="s">
        <v>843</v>
      </c>
      <c r="GL29" s="7" t="s">
        <v>843</v>
      </c>
      <c r="GM29" s="7" t="s">
        <v>843</v>
      </c>
      <c r="GN29" s="7" t="s">
        <v>843</v>
      </c>
      <c r="GO29" s="7" t="s">
        <v>843</v>
      </c>
      <c r="GQ29" s="7" t="s">
        <v>843</v>
      </c>
      <c r="GR29" s="7" t="s">
        <v>843</v>
      </c>
      <c r="GS29" s="7" t="s">
        <v>843</v>
      </c>
      <c r="GT29" s="7" t="s">
        <v>843</v>
      </c>
      <c r="GV29" s="7" t="s">
        <v>843</v>
      </c>
      <c r="GW29" s="7" t="s">
        <v>843</v>
      </c>
      <c r="GX29" s="7" t="s">
        <v>843</v>
      </c>
      <c r="GY29" s="7" t="s">
        <v>843</v>
      </c>
      <c r="HC29" s="7" t="s">
        <v>843</v>
      </c>
      <c r="HD29" s="7" t="s">
        <v>843</v>
      </c>
      <c r="HE29" s="7" t="s">
        <v>843</v>
      </c>
      <c r="HF29" s="7" t="s">
        <v>843</v>
      </c>
      <c r="HG29" s="7" t="s">
        <v>843</v>
      </c>
      <c r="HH29" s="7" t="s">
        <v>843</v>
      </c>
      <c r="HI29" s="7" t="s">
        <v>843</v>
      </c>
      <c r="HJ29" s="7" t="s">
        <v>843</v>
      </c>
      <c r="HK29" s="7" t="s">
        <v>843</v>
      </c>
      <c r="HL29" s="7" t="s">
        <v>843</v>
      </c>
      <c r="HN29" s="7" t="s">
        <v>843</v>
      </c>
      <c r="HO29" s="7" t="s">
        <v>843</v>
      </c>
      <c r="HP29" s="7" t="s">
        <v>843</v>
      </c>
      <c r="HQ29" s="7" t="s">
        <v>843</v>
      </c>
      <c r="HU29" s="7" t="s">
        <v>843</v>
      </c>
      <c r="HW29" s="7" t="s">
        <v>843</v>
      </c>
      <c r="HX29" s="7" t="s">
        <v>843</v>
      </c>
      <c r="HY29" s="7" t="s">
        <v>843</v>
      </c>
      <c r="HZ29" s="7" t="s">
        <v>843</v>
      </c>
      <c r="IA29" s="7" t="s">
        <v>843</v>
      </c>
      <c r="IB29" s="7" t="s">
        <v>843</v>
      </c>
      <c r="IC29" s="7" t="s">
        <v>843</v>
      </c>
      <c r="IE29" s="7" t="s">
        <v>843</v>
      </c>
      <c r="IF29" s="7" t="s">
        <v>843</v>
      </c>
      <c r="IL29" s="7" t="s">
        <v>843</v>
      </c>
      <c r="IO29" s="7" t="s">
        <v>843</v>
      </c>
      <c r="IP29" s="7" t="s">
        <v>843</v>
      </c>
      <c r="IQ29" s="7" t="s">
        <v>843</v>
      </c>
      <c r="IR29" s="7" t="s">
        <v>843</v>
      </c>
      <c r="IS29" s="7" t="s">
        <v>843</v>
      </c>
      <c r="IT29" s="7" t="s">
        <v>843</v>
      </c>
      <c r="IW29" s="7" t="s">
        <v>843</v>
      </c>
      <c r="IX29" s="7" t="s">
        <v>843</v>
      </c>
      <c r="IY29" s="7" t="s">
        <v>843</v>
      </c>
      <c r="IZ29" s="7" t="s">
        <v>843</v>
      </c>
      <c r="JA29" s="7" t="s">
        <v>843</v>
      </c>
      <c r="JB29" s="7" t="s">
        <v>843</v>
      </c>
      <c r="JC29" s="7" t="s">
        <v>843</v>
      </c>
      <c r="JD29" s="7" t="s">
        <v>843</v>
      </c>
      <c r="JE29" s="7" t="s">
        <v>843</v>
      </c>
      <c r="JG29" s="7" t="s">
        <v>843</v>
      </c>
      <c r="JJ29" s="7" t="s">
        <v>843</v>
      </c>
      <c r="JL29" s="7" t="s">
        <v>843</v>
      </c>
      <c r="JM29" s="7" t="s">
        <v>843</v>
      </c>
    </row>
    <row r="30" spans="1:279" x14ac:dyDescent="0.3">
      <c r="A30">
        <v>28</v>
      </c>
      <c r="B30" t="s">
        <v>843</v>
      </c>
      <c r="C30" t="s">
        <v>948</v>
      </c>
      <c r="D30" s="1" t="s">
        <v>1255</v>
      </c>
      <c r="E30" t="s">
        <v>845</v>
      </c>
      <c r="G30" t="s">
        <v>846</v>
      </c>
      <c r="H30" t="s">
        <v>847</v>
      </c>
      <c r="I30" t="s">
        <v>1258</v>
      </c>
      <c r="J30">
        <v>3230</v>
      </c>
      <c r="K30" t="s">
        <v>1811</v>
      </c>
      <c r="L30" t="s">
        <v>1812</v>
      </c>
      <c r="M30" t="s">
        <v>424</v>
      </c>
      <c r="N30" t="s">
        <v>424</v>
      </c>
      <c r="O30">
        <v>72560</v>
      </c>
      <c r="P30">
        <v>2222333898</v>
      </c>
      <c r="Q30" s="3" t="s">
        <v>1256</v>
      </c>
      <c r="R30">
        <v>29</v>
      </c>
      <c r="S30" t="s">
        <v>1813</v>
      </c>
      <c r="T30" t="s">
        <v>1799</v>
      </c>
      <c r="U30" t="s">
        <v>1800</v>
      </c>
      <c r="V30">
        <v>219.22</v>
      </c>
      <c r="W30">
        <v>219.22</v>
      </c>
      <c r="X30">
        <v>1</v>
      </c>
      <c r="Y30" t="s">
        <v>1784</v>
      </c>
      <c r="Z30">
        <v>1</v>
      </c>
      <c r="AA30">
        <v>1</v>
      </c>
      <c r="AB30">
        <v>1</v>
      </c>
      <c r="AC30">
        <v>0</v>
      </c>
      <c r="AD30" t="s">
        <v>913</v>
      </c>
      <c r="AE30" t="s">
        <v>851</v>
      </c>
      <c r="AF30" t="s">
        <v>1257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853</v>
      </c>
      <c r="AR30" s="4">
        <f t="shared" si="13"/>
        <v>26</v>
      </c>
      <c r="AS30">
        <v>1</v>
      </c>
      <c r="AT30" t="s">
        <v>1025</v>
      </c>
      <c r="AU30">
        <v>6</v>
      </c>
      <c r="AV30" t="s">
        <v>855</v>
      </c>
      <c r="AW30">
        <v>5</v>
      </c>
      <c r="AX30">
        <v>1</v>
      </c>
      <c r="BE30">
        <v>2</v>
      </c>
      <c r="BF30" t="s">
        <v>856</v>
      </c>
      <c r="BH30">
        <v>2</v>
      </c>
      <c r="BI30" t="s">
        <v>857</v>
      </c>
      <c r="BJ30">
        <v>8</v>
      </c>
      <c r="BK30">
        <v>4</v>
      </c>
      <c r="BL30">
        <v>12</v>
      </c>
      <c r="BM30" t="s">
        <v>858</v>
      </c>
      <c r="BN30">
        <v>8</v>
      </c>
      <c r="BP30">
        <v>2</v>
      </c>
      <c r="BQ30">
        <v>2</v>
      </c>
      <c r="BR30">
        <v>1</v>
      </c>
      <c r="BS30">
        <v>4</v>
      </c>
      <c r="BT30">
        <v>5</v>
      </c>
      <c r="BU30" s="4">
        <f t="shared" si="14"/>
        <v>3</v>
      </c>
      <c r="BV30">
        <v>1</v>
      </c>
      <c r="BW30">
        <v>1</v>
      </c>
      <c r="BY30">
        <v>1</v>
      </c>
      <c r="BZ30">
        <v>1</v>
      </c>
      <c r="CB30">
        <v>4</v>
      </c>
      <c r="CC30">
        <v>5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CY30" t="s">
        <v>1746</v>
      </c>
      <c r="CZ30" t="s">
        <v>1747</v>
      </c>
      <c r="DA30" t="s">
        <v>1748</v>
      </c>
      <c r="DB30" t="s">
        <v>1754</v>
      </c>
      <c r="DG30">
        <v>16</v>
      </c>
      <c r="DH30" t="s">
        <v>854</v>
      </c>
      <c r="DI30">
        <v>2024</v>
      </c>
      <c r="DJ30" t="s">
        <v>1396</v>
      </c>
      <c r="DK30" t="s">
        <v>1814</v>
      </c>
      <c r="DL30" t="s">
        <v>1795</v>
      </c>
      <c r="DM30" t="s">
        <v>1815</v>
      </c>
      <c r="DN30" t="s">
        <v>1816</v>
      </c>
      <c r="DO30" t="s">
        <v>1817</v>
      </c>
      <c r="DP30" t="s">
        <v>442</v>
      </c>
      <c r="DQ30" t="s">
        <v>443</v>
      </c>
      <c r="DR30" t="s">
        <v>1283</v>
      </c>
      <c r="DS30" s="11" t="s">
        <v>1259</v>
      </c>
      <c r="DT30" s="1" t="s">
        <v>884</v>
      </c>
      <c r="DU30" t="s">
        <v>1260</v>
      </c>
      <c r="DV30" s="11" t="s">
        <v>1261</v>
      </c>
      <c r="DW30" t="s">
        <v>871</v>
      </c>
      <c r="DX30" t="s">
        <v>1262</v>
      </c>
      <c r="DY30" s="11" t="s">
        <v>1263</v>
      </c>
      <c r="DZ30" t="s">
        <v>871</v>
      </c>
      <c r="EA30" t="s">
        <v>1264</v>
      </c>
      <c r="EB30" s="11" t="s">
        <v>1265</v>
      </c>
      <c r="EC30" t="s">
        <v>874</v>
      </c>
      <c r="ED30" t="s">
        <v>1266</v>
      </c>
      <c r="EE30" s="11" t="s">
        <v>1267</v>
      </c>
      <c r="EF30" t="s">
        <v>874</v>
      </c>
      <c r="EG30" t="s">
        <v>1268</v>
      </c>
      <c r="EH30" s="11" t="s">
        <v>1269</v>
      </c>
      <c r="EI30" t="s">
        <v>1270</v>
      </c>
      <c r="EJ30" t="s">
        <v>1271</v>
      </c>
      <c r="EK30" s="11" t="s">
        <v>1272</v>
      </c>
      <c r="EL30" t="s">
        <v>868</v>
      </c>
      <c r="EM30" t="s">
        <v>1273</v>
      </c>
      <c r="EN30" s="11" t="s">
        <v>1274</v>
      </c>
      <c r="EO30" t="s">
        <v>868</v>
      </c>
      <c r="EP30" t="s">
        <v>1275</v>
      </c>
      <c r="EQ30" s="11" t="s">
        <v>1276</v>
      </c>
      <c r="ER30" t="s">
        <v>868</v>
      </c>
      <c r="ES30" t="s">
        <v>1277</v>
      </c>
      <c r="EU30">
        <v>0</v>
      </c>
      <c r="EV30" s="4">
        <f t="shared" si="15"/>
        <v>0</v>
      </c>
      <c r="EX30">
        <v>0</v>
      </c>
      <c r="EY30" s="4">
        <f t="shared" si="16"/>
        <v>0</v>
      </c>
      <c r="FA30">
        <v>39</v>
      </c>
      <c r="FB30" s="4">
        <f t="shared" si="17"/>
        <v>1.95E-2</v>
      </c>
      <c r="FC30" t="s">
        <v>455</v>
      </c>
      <c r="FD30">
        <v>15000</v>
      </c>
      <c r="FE30" s="4">
        <f t="shared" si="18"/>
        <v>1</v>
      </c>
      <c r="FF30" s="4">
        <f t="shared" si="19"/>
        <v>1.0195000000000001</v>
      </c>
      <c r="FG30" s="4" t="str">
        <f t="shared" si="20"/>
        <v>ALTO</v>
      </c>
      <c r="FN30" s="7" t="s">
        <v>843</v>
      </c>
      <c r="FO30" s="7" t="s">
        <v>843</v>
      </c>
      <c r="FP30" s="7" t="s">
        <v>843</v>
      </c>
      <c r="FQ30" s="7" t="s">
        <v>843</v>
      </c>
      <c r="FR30" s="7" t="s">
        <v>843</v>
      </c>
      <c r="FS30" s="7" t="s">
        <v>843</v>
      </c>
      <c r="FT30" s="7" t="s">
        <v>843</v>
      </c>
      <c r="FU30" s="7" t="s">
        <v>843</v>
      </c>
      <c r="GH30" s="7" t="s">
        <v>843</v>
      </c>
      <c r="GL30" s="7" t="s">
        <v>843</v>
      </c>
      <c r="GM30" s="7" t="s">
        <v>843</v>
      </c>
      <c r="GN30" s="7" t="s">
        <v>843</v>
      </c>
      <c r="GO30" s="7" t="s">
        <v>843</v>
      </c>
      <c r="GQ30" s="7" t="s">
        <v>843</v>
      </c>
      <c r="GR30" s="7" t="s">
        <v>843</v>
      </c>
      <c r="GS30" s="7" t="s">
        <v>843</v>
      </c>
      <c r="GT30" s="7" t="s">
        <v>843</v>
      </c>
      <c r="GU30" s="7" t="s">
        <v>843</v>
      </c>
      <c r="GV30" s="7" t="s">
        <v>843</v>
      </c>
      <c r="GW30" s="7" t="s">
        <v>843</v>
      </c>
      <c r="GX30" s="7" t="s">
        <v>843</v>
      </c>
      <c r="GY30" s="7" t="s">
        <v>843</v>
      </c>
      <c r="HC30" s="7" t="s">
        <v>843</v>
      </c>
      <c r="HD30" s="7" t="s">
        <v>843</v>
      </c>
      <c r="HE30" s="7" t="s">
        <v>843</v>
      </c>
      <c r="HF30" s="7" t="s">
        <v>843</v>
      </c>
      <c r="HG30" s="7" t="s">
        <v>843</v>
      </c>
      <c r="HH30" s="7" t="s">
        <v>843</v>
      </c>
      <c r="HI30" s="7" t="s">
        <v>843</v>
      </c>
      <c r="HJ30" s="7" t="s">
        <v>843</v>
      </c>
      <c r="HK30" s="7" t="s">
        <v>843</v>
      </c>
      <c r="HL30" s="7" t="s">
        <v>843</v>
      </c>
      <c r="HN30" s="7" t="s">
        <v>843</v>
      </c>
      <c r="HP30" s="7" t="s">
        <v>843</v>
      </c>
      <c r="HQ30" s="7" t="s">
        <v>843</v>
      </c>
      <c r="HU30" s="7" t="s">
        <v>843</v>
      </c>
      <c r="HW30" s="7" t="s">
        <v>843</v>
      </c>
      <c r="HX30" s="7" t="s">
        <v>843</v>
      </c>
      <c r="HY30" s="7" t="s">
        <v>843</v>
      </c>
      <c r="HZ30" s="7" t="s">
        <v>843</v>
      </c>
      <c r="IA30" s="7" t="s">
        <v>843</v>
      </c>
      <c r="IB30" s="7" t="s">
        <v>843</v>
      </c>
      <c r="IC30" s="7" t="s">
        <v>843</v>
      </c>
      <c r="IE30" s="7" t="s">
        <v>843</v>
      </c>
      <c r="IF30" s="7" t="s">
        <v>843</v>
      </c>
      <c r="IL30" s="7" t="s">
        <v>843</v>
      </c>
      <c r="IO30" s="7" t="s">
        <v>843</v>
      </c>
      <c r="IP30" s="7" t="s">
        <v>843</v>
      </c>
      <c r="IQ30" s="7" t="s">
        <v>843</v>
      </c>
      <c r="IR30" s="7" t="s">
        <v>843</v>
      </c>
      <c r="IS30" s="7" t="s">
        <v>843</v>
      </c>
      <c r="IT30" s="7" t="s">
        <v>843</v>
      </c>
      <c r="IW30" s="7" t="s">
        <v>843</v>
      </c>
      <c r="IX30" s="7" t="s">
        <v>843</v>
      </c>
      <c r="IY30" s="7" t="s">
        <v>843</v>
      </c>
      <c r="IZ30" s="7" t="s">
        <v>843</v>
      </c>
      <c r="JA30" s="7" t="s">
        <v>843</v>
      </c>
      <c r="JB30" s="7" t="s">
        <v>843</v>
      </c>
      <c r="JC30" s="7" t="s">
        <v>843</v>
      </c>
      <c r="JD30" s="7" t="s">
        <v>843</v>
      </c>
      <c r="JE30" s="7" t="s">
        <v>843</v>
      </c>
      <c r="JG30" s="7" t="s">
        <v>843</v>
      </c>
      <c r="JJ30" s="7" t="s">
        <v>843</v>
      </c>
      <c r="JL30" s="7" t="s">
        <v>843</v>
      </c>
      <c r="JM30" s="7" t="s">
        <v>843</v>
      </c>
    </row>
    <row r="31" spans="1:279" x14ac:dyDescent="0.3">
      <c r="A31">
        <v>29</v>
      </c>
      <c r="B31" t="s">
        <v>843</v>
      </c>
      <c r="C31" t="s">
        <v>948</v>
      </c>
      <c r="D31" s="1" t="s">
        <v>1362</v>
      </c>
      <c r="E31" t="s">
        <v>845</v>
      </c>
      <c r="G31" t="s">
        <v>846</v>
      </c>
      <c r="H31" t="s">
        <v>847</v>
      </c>
      <c r="I31" t="s">
        <v>1363</v>
      </c>
      <c r="J31">
        <v>6302</v>
      </c>
      <c r="K31" t="s">
        <v>995</v>
      </c>
      <c r="L31" t="s">
        <v>1364</v>
      </c>
      <c r="M31" t="s">
        <v>424</v>
      </c>
      <c r="N31" t="s">
        <v>424</v>
      </c>
      <c r="O31">
        <v>72589</v>
      </c>
      <c r="P31">
        <v>2222454513</v>
      </c>
      <c r="Q31" s="3" t="s">
        <v>1365</v>
      </c>
      <c r="R31">
        <v>8</v>
      </c>
      <c r="S31" t="s">
        <v>1818</v>
      </c>
      <c r="T31" t="s">
        <v>1799</v>
      </c>
      <c r="U31" t="s">
        <v>1800</v>
      </c>
      <c r="V31">
        <v>308.35000000000002</v>
      </c>
      <c r="W31">
        <v>308.35000000000002</v>
      </c>
      <c r="X31">
        <v>1</v>
      </c>
      <c r="Y31" t="s">
        <v>1784</v>
      </c>
      <c r="Z31">
        <v>1</v>
      </c>
      <c r="AA31">
        <v>1</v>
      </c>
      <c r="AB31">
        <v>0</v>
      </c>
      <c r="AC31">
        <v>0</v>
      </c>
      <c r="AD31" t="s">
        <v>947</v>
      </c>
      <c r="AE31" t="s">
        <v>851</v>
      </c>
      <c r="AF31" t="s">
        <v>1366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853</v>
      </c>
      <c r="AR31" s="4">
        <f t="shared" si="13"/>
        <v>18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1</v>
      </c>
      <c r="BF31" t="s">
        <v>856</v>
      </c>
      <c r="BH31">
        <v>1</v>
      </c>
      <c r="BI31" t="s">
        <v>857</v>
      </c>
      <c r="BJ31">
        <v>9</v>
      </c>
      <c r="BK31">
        <v>5</v>
      </c>
      <c r="BL31">
        <v>14</v>
      </c>
      <c r="BM31" t="s">
        <v>858</v>
      </c>
      <c r="BN31">
        <v>3</v>
      </c>
      <c r="BP31">
        <v>2</v>
      </c>
      <c r="BR31">
        <v>1</v>
      </c>
      <c r="BS31">
        <v>3</v>
      </c>
      <c r="BT31">
        <v>1</v>
      </c>
      <c r="BU31" s="4">
        <f t="shared" si="14"/>
        <v>8</v>
      </c>
      <c r="BV31">
        <v>5</v>
      </c>
      <c r="BW31">
        <v>1</v>
      </c>
      <c r="BY31">
        <v>1</v>
      </c>
      <c r="BZ31">
        <v>2</v>
      </c>
      <c r="CB31">
        <v>2</v>
      </c>
      <c r="CC31">
        <v>11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CY31" t="s">
        <v>1746</v>
      </c>
      <c r="CZ31" t="s">
        <v>1747</v>
      </c>
      <c r="DA31" t="s">
        <v>1748</v>
      </c>
      <c r="DB31" t="s">
        <v>1754</v>
      </c>
      <c r="DG31">
        <v>22</v>
      </c>
      <c r="DH31" t="s">
        <v>854</v>
      </c>
      <c r="DI31">
        <v>2024</v>
      </c>
      <c r="DJ31" t="s">
        <v>1367</v>
      </c>
      <c r="DK31" t="s">
        <v>1819</v>
      </c>
      <c r="DL31" t="s">
        <v>440</v>
      </c>
      <c r="DM31" t="s">
        <v>1820</v>
      </c>
      <c r="DN31" t="s">
        <v>1821</v>
      </c>
      <c r="DO31" t="s">
        <v>1822</v>
      </c>
      <c r="DP31" t="s">
        <v>442</v>
      </c>
      <c r="DQ31" t="s">
        <v>443</v>
      </c>
      <c r="DR31" t="s">
        <v>1375</v>
      </c>
      <c r="DS31" s="11" t="s">
        <v>1376</v>
      </c>
      <c r="DT31" s="1" t="s">
        <v>884</v>
      </c>
      <c r="DU31" t="s">
        <v>1377</v>
      </c>
      <c r="DV31" s="11" t="s">
        <v>1378</v>
      </c>
      <c r="DW31" t="s">
        <v>874</v>
      </c>
      <c r="DX31" t="s">
        <v>1379</v>
      </c>
      <c r="DY31" s="11" t="s">
        <v>1380</v>
      </c>
      <c r="DZ31" t="s">
        <v>868</v>
      </c>
      <c r="EA31" t="s">
        <v>1381</v>
      </c>
      <c r="EB31" s="11" t="s">
        <v>1382</v>
      </c>
      <c r="EC31" t="s">
        <v>874</v>
      </c>
      <c r="ED31" t="s">
        <v>1383</v>
      </c>
      <c r="EE31" s="11" t="s">
        <v>1384</v>
      </c>
      <c r="EF31" t="s">
        <v>874</v>
      </c>
      <c r="EG31" t="s">
        <v>1385</v>
      </c>
      <c r="EH31" s="11" t="s">
        <v>1386</v>
      </c>
      <c r="EI31" t="s">
        <v>868</v>
      </c>
      <c r="EJ31" t="s">
        <v>1387</v>
      </c>
      <c r="EK31" s="11" t="s">
        <v>1388</v>
      </c>
      <c r="EL31" t="s">
        <v>1319</v>
      </c>
      <c r="EM31" t="s">
        <v>1389</v>
      </c>
      <c r="EN31" s="11" t="s">
        <v>1390</v>
      </c>
      <c r="EO31" t="s">
        <v>868</v>
      </c>
      <c r="EP31" t="s">
        <v>1391</v>
      </c>
      <c r="EQ31" s="11" t="s">
        <v>1376</v>
      </c>
      <c r="ER31" t="s">
        <v>884</v>
      </c>
      <c r="ES31" t="s">
        <v>1377</v>
      </c>
      <c r="EU31">
        <v>0</v>
      </c>
      <c r="EV31" s="4">
        <f t="shared" si="15"/>
        <v>0</v>
      </c>
      <c r="EX31">
        <v>0</v>
      </c>
      <c r="EY31" s="4">
        <f t="shared" si="16"/>
        <v>0</v>
      </c>
      <c r="FA31">
        <v>11</v>
      </c>
      <c r="FB31" s="4">
        <f t="shared" si="17"/>
        <v>5.4999999999999997E-3</v>
      </c>
      <c r="FC31" t="s">
        <v>455</v>
      </c>
      <c r="FD31">
        <v>15000</v>
      </c>
      <c r="FE31" s="4">
        <f t="shared" si="18"/>
        <v>1</v>
      </c>
      <c r="FF31" s="4">
        <f t="shared" si="19"/>
        <v>1.0055000000000001</v>
      </c>
      <c r="FG31" s="4" t="str">
        <f t="shared" si="20"/>
        <v>ALTO</v>
      </c>
      <c r="FN31" s="7" t="s">
        <v>843</v>
      </c>
      <c r="FO31" s="7" t="s">
        <v>843</v>
      </c>
      <c r="FP31" s="7" t="s">
        <v>843</v>
      </c>
      <c r="FQ31" s="7" t="s">
        <v>843</v>
      </c>
      <c r="FR31" s="7" t="s">
        <v>843</v>
      </c>
      <c r="FS31" s="7" t="s">
        <v>843</v>
      </c>
      <c r="FT31" s="7" t="s">
        <v>843</v>
      </c>
      <c r="FU31" s="7" t="s">
        <v>843</v>
      </c>
      <c r="GH31" s="7" t="s">
        <v>843</v>
      </c>
      <c r="GL31" s="7" t="s">
        <v>843</v>
      </c>
      <c r="GM31" s="7" t="s">
        <v>843</v>
      </c>
      <c r="GN31" s="7" t="s">
        <v>843</v>
      </c>
      <c r="GO31" s="7" t="s">
        <v>843</v>
      </c>
      <c r="GQ31" s="7" t="s">
        <v>843</v>
      </c>
      <c r="GR31" s="7" t="s">
        <v>843</v>
      </c>
      <c r="GS31" s="7" t="s">
        <v>843</v>
      </c>
      <c r="GT31" s="7" t="s">
        <v>843</v>
      </c>
      <c r="GV31" s="7" t="s">
        <v>843</v>
      </c>
      <c r="GW31" s="7" t="s">
        <v>843</v>
      </c>
      <c r="GX31" s="7" t="s">
        <v>843</v>
      </c>
      <c r="GY31" s="7" t="s">
        <v>843</v>
      </c>
      <c r="HC31" s="7" t="s">
        <v>843</v>
      </c>
      <c r="HD31" s="7" t="s">
        <v>843</v>
      </c>
      <c r="HE31" s="7" t="s">
        <v>843</v>
      </c>
      <c r="HF31" s="7" t="s">
        <v>843</v>
      </c>
      <c r="HG31" s="7" t="s">
        <v>843</v>
      </c>
      <c r="HH31" s="7" t="s">
        <v>843</v>
      </c>
      <c r="HI31" s="7" t="s">
        <v>843</v>
      </c>
      <c r="HJ31" s="7" t="s">
        <v>843</v>
      </c>
      <c r="HK31" s="7" t="s">
        <v>843</v>
      </c>
      <c r="HL31" s="7" t="s">
        <v>843</v>
      </c>
      <c r="HN31" s="7" t="s">
        <v>843</v>
      </c>
      <c r="HP31" s="7" t="s">
        <v>843</v>
      </c>
      <c r="HQ31" s="7" t="s">
        <v>843</v>
      </c>
      <c r="HU31" s="7" t="s">
        <v>843</v>
      </c>
      <c r="HW31" s="7" t="s">
        <v>843</v>
      </c>
      <c r="HX31" s="7" t="s">
        <v>843</v>
      </c>
      <c r="HY31" s="7" t="s">
        <v>843</v>
      </c>
      <c r="HZ31" s="7" t="s">
        <v>843</v>
      </c>
      <c r="IA31" s="7" t="s">
        <v>843</v>
      </c>
      <c r="IB31" s="7" t="s">
        <v>843</v>
      </c>
      <c r="IC31" t="s">
        <v>843</v>
      </c>
      <c r="IE31" s="7" t="s">
        <v>843</v>
      </c>
      <c r="IF31" s="7" t="s">
        <v>843</v>
      </c>
      <c r="IL31" s="7" t="s">
        <v>843</v>
      </c>
      <c r="IO31" s="7" t="s">
        <v>843</v>
      </c>
      <c r="IP31" s="7" t="s">
        <v>843</v>
      </c>
      <c r="IQ31" s="7" t="s">
        <v>843</v>
      </c>
      <c r="IR31" s="7" t="s">
        <v>843</v>
      </c>
      <c r="IS31" s="7" t="s">
        <v>843</v>
      </c>
      <c r="IT31" s="7" t="s">
        <v>843</v>
      </c>
      <c r="IW31" s="7" t="s">
        <v>843</v>
      </c>
      <c r="IX31" s="7" t="s">
        <v>843</v>
      </c>
      <c r="IY31" s="7" t="s">
        <v>843</v>
      </c>
      <c r="IZ31" s="7" t="s">
        <v>843</v>
      </c>
      <c r="JA31" s="7" t="s">
        <v>843</v>
      </c>
      <c r="JB31" s="7" t="s">
        <v>843</v>
      </c>
      <c r="JC31" s="7" t="s">
        <v>843</v>
      </c>
      <c r="JD31" s="7" t="s">
        <v>843</v>
      </c>
      <c r="JE31" s="7" t="s">
        <v>843</v>
      </c>
      <c r="JG31" s="7" t="s">
        <v>843</v>
      </c>
      <c r="JJ31" s="7" t="s">
        <v>843</v>
      </c>
      <c r="JL31" s="7" t="s">
        <v>843</v>
      </c>
      <c r="JM31" s="7" t="s">
        <v>843</v>
      </c>
    </row>
    <row r="32" spans="1:279" x14ac:dyDescent="0.3">
      <c r="A32">
        <v>30</v>
      </c>
      <c r="B32" t="s">
        <v>843</v>
      </c>
      <c r="C32" t="s">
        <v>948</v>
      </c>
      <c r="D32" s="1" t="s">
        <v>1059</v>
      </c>
      <c r="E32" t="s">
        <v>845</v>
      </c>
      <c r="G32" t="s">
        <v>846</v>
      </c>
      <c r="H32" t="s">
        <v>847</v>
      </c>
      <c r="I32" t="s">
        <v>1020</v>
      </c>
      <c r="J32">
        <v>8310</v>
      </c>
      <c r="K32" t="s">
        <v>1021</v>
      </c>
      <c r="L32" t="s">
        <v>1022</v>
      </c>
      <c r="M32" t="s">
        <v>424</v>
      </c>
      <c r="N32" t="s">
        <v>424</v>
      </c>
      <c r="O32">
        <v>72450</v>
      </c>
      <c r="P32">
        <v>2222287246</v>
      </c>
      <c r="Q32" s="3" t="s">
        <v>1023</v>
      </c>
      <c r="R32">
        <v>26</v>
      </c>
      <c r="S32">
        <v>1998</v>
      </c>
      <c r="T32" t="s">
        <v>1799</v>
      </c>
      <c r="U32" t="s">
        <v>1800</v>
      </c>
      <c r="V32">
        <v>251.87</v>
      </c>
      <c r="W32">
        <v>251.87</v>
      </c>
      <c r="X32">
        <v>1</v>
      </c>
      <c r="Y32" t="s">
        <v>1784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851</v>
      </c>
      <c r="AF32" t="s">
        <v>1026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853</v>
      </c>
      <c r="AR32" s="4">
        <f t="shared" si="13"/>
        <v>16</v>
      </c>
      <c r="AS32">
        <v>1</v>
      </c>
      <c r="AT32" t="s">
        <v>1025</v>
      </c>
      <c r="AU32">
        <v>5</v>
      </c>
      <c r="AV32" t="s">
        <v>855</v>
      </c>
      <c r="AW32">
        <v>4</v>
      </c>
      <c r="AX32">
        <v>1</v>
      </c>
      <c r="BE32">
        <v>2</v>
      </c>
      <c r="BF32" t="s">
        <v>856</v>
      </c>
      <c r="BH32">
        <v>2</v>
      </c>
      <c r="BI32" t="s">
        <v>857</v>
      </c>
      <c r="BJ32">
        <v>6</v>
      </c>
      <c r="BK32">
        <v>5</v>
      </c>
      <c r="BL32">
        <v>11</v>
      </c>
      <c r="BM32" t="s">
        <v>858</v>
      </c>
      <c r="BN32">
        <v>3</v>
      </c>
      <c r="BP32">
        <v>2</v>
      </c>
      <c r="BS32">
        <v>3</v>
      </c>
      <c r="BT32">
        <v>1</v>
      </c>
      <c r="BU32" s="4">
        <f t="shared" si="14"/>
        <v>14</v>
      </c>
      <c r="BV32">
        <v>6</v>
      </c>
      <c r="BW32">
        <v>1</v>
      </c>
      <c r="BY32">
        <v>4</v>
      </c>
      <c r="BZ32">
        <v>4</v>
      </c>
      <c r="CB32">
        <v>3</v>
      </c>
      <c r="CC32">
        <v>3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CY32" t="s">
        <v>1746</v>
      </c>
      <c r="CZ32" t="s">
        <v>1747</v>
      </c>
      <c r="DA32" t="s">
        <v>1748</v>
      </c>
      <c r="DB32" t="s">
        <v>1786</v>
      </c>
      <c r="DG32">
        <v>2</v>
      </c>
      <c r="DH32" t="s">
        <v>854</v>
      </c>
      <c r="DI32">
        <v>2024</v>
      </c>
      <c r="DJ32" t="s">
        <v>1369</v>
      </c>
      <c r="DK32" t="s">
        <v>1795</v>
      </c>
      <c r="DL32" t="s">
        <v>1823</v>
      </c>
      <c r="DM32" t="s">
        <v>1824</v>
      </c>
      <c r="DN32" t="s">
        <v>1825</v>
      </c>
      <c r="DO32" t="s">
        <v>1826</v>
      </c>
      <c r="DP32" t="s">
        <v>442</v>
      </c>
      <c r="DQ32" t="s">
        <v>443</v>
      </c>
      <c r="DR32" t="s">
        <v>1027</v>
      </c>
      <c r="DS32" s="11" t="s">
        <v>1028</v>
      </c>
      <c r="DT32" t="s">
        <v>1230</v>
      </c>
      <c r="DU32" t="s">
        <v>1029</v>
      </c>
      <c r="DV32" s="11" t="s">
        <v>1030</v>
      </c>
      <c r="DW32" t="s">
        <v>868</v>
      </c>
      <c r="DX32" t="s">
        <v>1031</v>
      </c>
      <c r="DY32" s="11" t="s">
        <v>1032</v>
      </c>
      <c r="DZ32" t="s">
        <v>868</v>
      </c>
      <c r="EA32" t="s">
        <v>1033</v>
      </c>
      <c r="EB32" s="11" t="s">
        <v>1034</v>
      </c>
      <c r="EC32" t="s">
        <v>874</v>
      </c>
      <c r="ED32" t="s">
        <v>1035</v>
      </c>
      <c r="EE32" s="11" t="s">
        <v>1036</v>
      </c>
      <c r="EF32" t="s">
        <v>868</v>
      </c>
      <c r="EG32" t="s">
        <v>1037</v>
      </c>
      <c r="EH32" s="11" t="s">
        <v>1038</v>
      </c>
      <c r="EI32" t="s">
        <v>874</v>
      </c>
      <c r="EJ32" t="s">
        <v>1039</v>
      </c>
      <c r="EK32" s="11" t="s">
        <v>1040</v>
      </c>
      <c r="EL32" t="s">
        <v>874</v>
      </c>
      <c r="EM32" t="s">
        <v>1041</v>
      </c>
      <c r="EN32" s="11" t="s">
        <v>1042</v>
      </c>
      <c r="EO32" t="s">
        <v>868</v>
      </c>
      <c r="EP32" t="s">
        <v>1043</v>
      </c>
      <c r="EQ32" s="11" t="s">
        <v>1044</v>
      </c>
      <c r="ER32" t="s">
        <v>884</v>
      </c>
      <c r="ES32" t="s">
        <v>1045</v>
      </c>
      <c r="EU32">
        <v>0</v>
      </c>
      <c r="EV32" s="4">
        <f t="shared" si="15"/>
        <v>0</v>
      </c>
      <c r="EX32">
        <v>0</v>
      </c>
      <c r="EY32" s="4">
        <f t="shared" si="16"/>
        <v>0</v>
      </c>
      <c r="FA32">
        <v>0</v>
      </c>
      <c r="FB32" s="4">
        <f t="shared" si="17"/>
        <v>0</v>
      </c>
      <c r="FC32" t="s">
        <v>455</v>
      </c>
      <c r="FD32">
        <v>780</v>
      </c>
      <c r="FE32" s="4">
        <f t="shared" si="18"/>
        <v>5.1999999999999998E-2</v>
      </c>
      <c r="FF32" s="4">
        <f t="shared" si="19"/>
        <v>5.1999999999999998E-2</v>
      </c>
      <c r="FG32" s="4" t="str">
        <f t="shared" si="20"/>
        <v>ORDINARIO</v>
      </c>
      <c r="FH32" t="s">
        <v>1046</v>
      </c>
      <c r="FI32" t="s">
        <v>1047</v>
      </c>
      <c r="FJ32" t="s">
        <v>1048</v>
      </c>
      <c r="FK32" t="s">
        <v>1049</v>
      </c>
      <c r="FL32" t="s">
        <v>926</v>
      </c>
      <c r="FM32" t="s">
        <v>1050</v>
      </c>
      <c r="FN32" s="7" t="s">
        <v>843</v>
      </c>
      <c r="FO32" s="7" t="s">
        <v>843</v>
      </c>
      <c r="FP32" s="7" t="s">
        <v>843</v>
      </c>
      <c r="FQ32" s="7" t="s">
        <v>843</v>
      </c>
      <c r="FR32" s="7" t="s">
        <v>843</v>
      </c>
      <c r="FS32" s="7" t="s">
        <v>843</v>
      </c>
      <c r="FU32" s="7" t="s">
        <v>843</v>
      </c>
      <c r="GH32" s="7" t="s">
        <v>843</v>
      </c>
      <c r="GL32" s="7" t="s">
        <v>843</v>
      </c>
      <c r="GM32" s="7" t="s">
        <v>843</v>
      </c>
      <c r="GN32" s="7" t="s">
        <v>843</v>
      </c>
      <c r="GO32" s="7" t="s">
        <v>843</v>
      </c>
      <c r="GQ32" s="7" t="s">
        <v>843</v>
      </c>
      <c r="GR32" s="7" t="s">
        <v>843</v>
      </c>
      <c r="GS32" s="7" t="s">
        <v>843</v>
      </c>
      <c r="GT32" s="7" t="s">
        <v>843</v>
      </c>
      <c r="GV32" s="7" t="s">
        <v>843</v>
      </c>
      <c r="GW32" s="7" t="s">
        <v>843</v>
      </c>
      <c r="GX32" s="7" t="s">
        <v>843</v>
      </c>
      <c r="GY32" s="7" t="s">
        <v>843</v>
      </c>
      <c r="HC32" s="7" t="s">
        <v>843</v>
      </c>
      <c r="HD32" s="7" t="s">
        <v>843</v>
      </c>
      <c r="HE32" s="7" t="s">
        <v>843</v>
      </c>
      <c r="HF32" s="7" t="s">
        <v>843</v>
      </c>
      <c r="HG32" s="7" t="s">
        <v>843</v>
      </c>
      <c r="HH32" s="7" t="s">
        <v>843</v>
      </c>
      <c r="HI32" s="7" t="s">
        <v>843</v>
      </c>
      <c r="HJ32" s="7" t="s">
        <v>843</v>
      </c>
      <c r="HK32" s="7" t="s">
        <v>843</v>
      </c>
      <c r="HL32" s="7" t="s">
        <v>843</v>
      </c>
      <c r="HN32" s="7" t="s">
        <v>843</v>
      </c>
      <c r="HQ32" s="7" t="s">
        <v>843</v>
      </c>
      <c r="HU32" s="7" t="s">
        <v>843</v>
      </c>
      <c r="HV32" s="7" t="s">
        <v>843</v>
      </c>
      <c r="HW32" s="7" t="s">
        <v>843</v>
      </c>
      <c r="HX32" s="7" t="s">
        <v>843</v>
      </c>
      <c r="HY32" s="7" t="s">
        <v>843</v>
      </c>
      <c r="HZ32" s="7" t="s">
        <v>843</v>
      </c>
      <c r="IA32" s="7" t="s">
        <v>843</v>
      </c>
      <c r="IB32" s="7" t="s">
        <v>843</v>
      </c>
      <c r="IC32" s="7" t="s">
        <v>843</v>
      </c>
      <c r="IE32" s="7" t="s">
        <v>843</v>
      </c>
      <c r="IF32" s="7" t="s">
        <v>843</v>
      </c>
      <c r="IL32" s="7" t="s">
        <v>843</v>
      </c>
      <c r="IO32" s="7" t="s">
        <v>843</v>
      </c>
      <c r="IP32" s="7" t="s">
        <v>843</v>
      </c>
      <c r="IQ32" s="7" t="s">
        <v>843</v>
      </c>
      <c r="IR32" s="7" t="s">
        <v>843</v>
      </c>
      <c r="IS32" s="7" t="s">
        <v>843</v>
      </c>
      <c r="IT32" s="7" t="s">
        <v>843</v>
      </c>
      <c r="IW32" s="7" t="s">
        <v>843</v>
      </c>
      <c r="IX32" s="7" t="s">
        <v>843</v>
      </c>
      <c r="IY32" s="7" t="s">
        <v>843</v>
      </c>
      <c r="IZ32" s="7" t="s">
        <v>843</v>
      </c>
      <c r="JA32" s="7" t="s">
        <v>843</v>
      </c>
      <c r="JB32" s="7" t="s">
        <v>843</v>
      </c>
      <c r="JC32" s="7" t="s">
        <v>843</v>
      </c>
      <c r="JD32" s="7" t="s">
        <v>843</v>
      </c>
      <c r="JE32" s="7" t="s">
        <v>843</v>
      </c>
      <c r="JG32" s="7" t="s">
        <v>843</v>
      </c>
      <c r="JJ32" s="7" t="s">
        <v>843</v>
      </c>
      <c r="JL32" s="7" t="s">
        <v>843</v>
      </c>
      <c r="JM32" s="7" t="s">
        <v>843</v>
      </c>
    </row>
    <row r="33" spans="1:306" x14ac:dyDescent="0.3">
      <c r="A33">
        <v>31</v>
      </c>
      <c r="B33" t="s">
        <v>843</v>
      </c>
      <c r="C33" t="s">
        <v>948</v>
      </c>
      <c r="D33" s="1" t="s">
        <v>1333</v>
      </c>
      <c r="E33" t="s">
        <v>845</v>
      </c>
      <c r="G33" t="s">
        <v>846</v>
      </c>
      <c r="H33" t="s">
        <v>847</v>
      </c>
      <c r="I33" t="s">
        <v>1334</v>
      </c>
      <c r="J33">
        <v>1407</v>
      </c>
      <c r="K33" t="s">
        <v>1335</v>
      </c>
      <c r="L33" t="s">
        <v>1336</v>
      </c>
      <c r="M33" t="s">
        <v>424</v>
      </c>
      <c r="N33" t="s">
        <v>424</v>
      </c>
      <c r="O33">
        <v>72540</v>
      </c>
      <c r="P33">
        <v>2222333265</v>
      </c>
      <c r="Q33" s="3" t="s">
        <v>1337</v>
      </c>
      <c r="R33">
        <v>26</v>
      </c>
      <c r="S33">
        <v>1997</v>
      </c>
      <c r="T33" t="s">
        <v>1799</v>
      </c>
      <c r="U33" t="s">
        <v>1800</v>
      </c>
      <c r="V33">
        <v>337</v>
      </c>
      <c r="W33">
        <v>337</v>
      </c>
      <c r="X33">
        <v>1</v>
      </c>
      <c r="Y33" t="s">
        <v>1784</v>
      </c>
      <c r="Z33">
        <v>1</v>
      </c>
      <c r="AA33">
        <v>1</v>
      </c>
      <c r="AB33">
        <v>0</v>
      </c>
      <c r="AC33">
        <v>0</v>
      </c>
      <c r="AD33" t="s">
        <v>913</v>
      </c>
      <c r="AE33" t="s">
        <v>851</v>
      </c>
      <c r="AF33" t="s">
        <v>1338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853</v>
      </c>
      <c r="AR33" s="4">
        <f t="shared" si="13"/>
        <v>24</v>
      </c>
      <c r="AS33">
        <v>1</v>
      </c>
      <c r="AT33" t="s">
        <v>1025</v>
      </c>
      <c r="AU33">
        <v>7</v>
      </c>
      <c r="AV33" t="s">
        <v>855</v>
      </c>
      <c r="AW33">
        <v>6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11</v>
      </c>
      <c r="BK33">
        <v>8</v>
      </c>
      <c r="BL33">
        <v>19</v>
      </c>
      <c r="BM33" t="s">
        <v>858</v>
      </c>
      <c r="BN33">
        <v>7</v>
      </c>
      <c r="BP33">
        <v>2</v>
      </c>
      <c r="BR33">
        <v>1</v>
      </c>
      <c r="BS33">
        <v>4</v>
      </c>
      <c r="BT33">
        <v>1</v>
      </c>
      <c r="BU33" s="4">
        <f t="shared" si="14"/>
        <v>7</v>
      </c>
      <c r="BV33">
        <v>5</v>
      </c>
      <c r="BW33">
        <v>1</v>
      </c>
      <c r="BY33">
        <v>1</v>
      </c>
      <c r="BZ33">
        <v>1</v>
      </c>
      <c r="CB33">
        <v>3</v>
      </c>
      <c r="CC33">
        <v>9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CY33" t="s">
        <v>1746</v>
      </c>
      <c r="CZ33" t="s">
        <v>1747</v>
      </c>
      <c r="DA33" t="s">
        <v>1748</v>
      </c>
      <c r="DB33" t="s">
        <v>1786</v>
      </c>
      <c r="DG33">
        <v>22</v>
      </c>
      <c r="DH33" t="s">
        <v>854</v>
      </c>
      <c r="DI33">
        <v>2024</v>
      </c>
      <c r="DJ33" t="s">
        <v>1339</v>
      </c>
      <c r="DK33" t="s">
        <v>1827</v>
      </c>
      <c r="DL33" t="s">
        <v>1828</v>
      </c>
      <c r="DM33" t="s">
        <v>1809</v>
      </c>
      <c r="DN33" t="s">
        <v>1829</v>
      </c>
      <c r="DO33" t="s">
        <v>1830</v>
      </c>
      <c r="DP33" t="s">
        <v>442</v>
      </c>
      <c r="DQ33" t="s">
        <v>443</v>
      </c>
      <c r="DR33" t="s">
        <v>1344</v>
      </c>
      <c r="DS33" s="11" t="s">
        <v>1345</v>
      </c>
      <c r="DT33" s="1" t="s">
        <v>884</v>
      </c>
      <c r="DU33" t="s">
        <v>1346</v>
      </c>
      <c r="DV33" s="11" t="s">
        <v>1347</v>
      </c>
      <c r="DW33" t="s">
        <v>874</v>
      </c>
      <c r="DX33" t="s">
        <v>1348</v>
      </c>
      <c r="DY33" s="11" t="s">
        <v>1349</v>
      </c>
      <c r="DZ33" t="s">
        <v>868</v>
      </c>
      <c r="EA33" t="s">
        <v>1350</v>
      </c>
      <c r="EB33" s="11" t="s">
        <v>1351</v>
      </c>
      <c r="EC33" t="s">
        <v>868</v>
      </c>
      <c r="ED33" t="s">
        <v>1353</v>
      </c>
      <c r="EE33" s="11" t="s">
        <v>1352</v>
      </c>
      <c r="EF33" t="s">
        <v>1142</v>
      </c>
      <c r="EG33" t="s">
        <v>1354</v>
      </c>
      <c r="EH33" s="11" t="s">
        <v>1355</v>
      </c>
      <c r="EI33" t="s">
        <v>868</v>
      </c>
      <c r="EJ33" t="s">
        <v>1356</v>
      </c>
      <c r="EK33" s="11" t="s">
        <v>1357</v>
      </c>
      <c r="EL33" t="s">
        <v>1303</v>
      </c>
      <c r="EM33" t="s">
        <v>1350</v>
      </c>
      <c r="EN33" s="11" t="s">
        <v>1358</v>
      </c>
      <c r="EO33" t="s">
        <v>868</v>
      </c>
      <c r="EP33" t="s">
        <v>1359</v>
      </c>
      <c r="EQ33" s="11" t="s">
        <v>1360</v>
      </c>
      <c r="ER33" t="s">
        <v>874</v>
      </c>
      <c r="ES33" t="s">
        <v>1361</v>
      </c>
      <c r="EU33">
        <v>0</v>
      </c>
      <c r="EV33" s="4">
        <f t="shared" si="15"/>
        <v>0</v>
      </c>
      <c r="EX33">
        <v>0</v>
      </c>
      <c r="EY33" s="4">
        <f t="shared" si="16"/>
        <v>0</v>
      </c>
      <c r="FA33">
        <v>0</v>
      </c>
      <c r="FB33" s="4">
        <f t="shared" si="17"/>
        <v>0</v>
      </c>
      <c r="FC33" t="s">
        <v>455</v>
      </c>
      <c r="FD33">
        <v>660</v>
      </c>
      <c r="FE33" s="4">
        <f t="shared" si="18"/>
        <v>4.3999999999999997E-2</v>
      </c>
      <c r="FF33" s="4">
        <f t="shared" si="19"/>
        <v>4.3999999999999997E-2</v>
      </c>
      <c r="FG33" s="4" t="str">
        <f t="shared" si="20"/>
        <v>ORDINARIO</v>
      </c>
      <c r="FN33" s="7" t="s">
        <v>843</v>
      </c>
      <c r="FO33" s="7" t="s">
        <v>843</v>
      </c>
      <c r="FP33" s="7" t="s">
        <v>843</v>
      </c>
      <c r="FQ33" s="7" t="s">
        <v>843</v>
      </c>
      <c r="FR33" s="7" t="s">
        <v>843</v>
      </c>
      <c r="FS33" s="7" t="s">
        <v>843</v>
      </c>
      <c r="FT33" s="7" t="s">
        <v>843</v>
      </c>
      <c r="FU33" s="7" t="s">
        <v>843</v>
      </c>
      <c r="GH33" s="7" t="s">
        <v>843</v>
      </c>
      <c r="GL33" s="7" t="s">
        <v>843</v>
      </c>
      <c r="GM33" s="7" t="s">
        <v>843</v>
      </c>
      <c r="GN33" s="7" t="s">
        <v>843</v>
      </c>
      <c r="GO33" s="7" t="s">
        <v>843</v>
      </c>
      <c r="GQ33" s="7" t="s">
        <v>843</v>
      </c>
      <c r="GR33" s="7" t="s">
        <v>843</v>
      </c>
      <c r="GS33" s="7" t="s">
        <v>843</v>
      </c>
      <c r="GT33" s="7" t="s">
        <v>843</v>
      </c>
      <c r="GV33" s="7" t="s">
        <v>843</v>
      </c>
      <c r="GW33" s="7" t="s">
        <v>843</v>
      </c>
      <c r="GX33" s="7" t="s">
        <v>843</v>
      </c>
      <c r="GY33" s="7" t="s">
        <v>843</v>
      </c>
      <c r="HC33" s="7" t="s">
        <v>843</v>
      </c>
      <c r="HD33" s="7" t="s">
        <v>843</v>
      </c>
      <c r="HE33" s="7" t="s">
        <v>843</v>
      </c>
      <c r="HF33" s="7" t="s">
        <v>843</v>
      </c>
      <c r="HG33" s="7" t="s">
        <v>843</v>
      </c>
      <c r="HH33" s="7" t="s">
        <v>843</v>
      </c>
      <c r="HI33" s="7" t="s">
        <v>843</v>
      </c>
      <c r="HJ33" s="7" t="s">
        <v>843</v>
      </c>
      <c r="HK33" s="7" t="s">
        <v>843</v>
      </c>
      <c r="HL33" s="7" t="s">
        <v>843</v>
      </c>
      <c r="HN33" s="7" t="s">
        <v>843</v>
      </c>
      <c r="HP33" s="7" t="s">
        <v>843</v>
      </c>
      <c r="HQ33" s="7" t="s">
        <v>843</v>
      </c>
      <c r="HU33" s="7" t="s">
        <v>843</v>
      </c>
      <c r="HW33" s="7" t="s">
        <v>843</v>
      </c>
      <c r="HX33" s="7" t="s">
        <v>843</v>
      </c>
      <c r="HY33" s="7" t="s">
        <v>843</v>
      </c>
      <c r="HZ33" s="7" t="s">
        <v>843</v>
      </c>
      <c r="IA33" s="7" t="s">
        <v>843</v>
      </c>
      <c r="IB33" s="7" t="s">
        <v>843</v>
      </c>
      <c r="IC33" s="7" t="s">
        <v>843</v>
      </c>
      <c r="IE33" s="7" t="s">
        <v>843</v>
      </c>
      <c r="IF33" s="7" t="s">
        <v>843</v>
      </c>
      <c r="IL33" s="7" t="s">
        <v>843</v>
      </c>
      <c r="IO33" s="7" t="s">
        <v>843</v>
      </c>
      <c r="IP33" s="7" t="s">
        <v>843</v>
      </c>
      <c r="IQ33" s="7" t="s">
        <v>843</v>
      </c>
      <c r="IR33" s="7" t="s">
        <v>843</v>
      </c>
      <c r="IS33" s="7" t="s">
        <v>843</v>
      </c>
      <c r="IT33" s="7" t="s">
        <v>843</v>
      </c>
      <c r="IW33" s="7" t="s">
        <v>843</v>
      </c>
      <c r="IX33" s="7" t="s">
        <v>843</v>
      </c>
      <c r="IY33" s="7" t="s">
        <v>843</v>
      </c>
      <c r="IZ33" s="7" t="s">
        <v>843</v>
      </c>
      <c r="JA33" s="7" t="s">
        <v>843</v>
      </c>
      <c r="JB33" s="7" t="s">
        <v>843</v>
      </c>
      <c r="JC33" s="7" t="s">
        <v>843</v>
      </c>
      <c r="JD33" s="7" t="s">
        <v>843</v>
      </c>
      <c r="JE33" s="7" t="s">
        <v>843</v>
      </c>
      <c r="JG33" s="7" t="s">
        <v>843</v>
      </c>
      <c r="JJ33" s="7" t="s">
        <v>843</v>
      </c>
      <c r="JL33" s="7" t="s">
        <v>843</v>
      </c>
      <c r="JM33" s="7" t="s">
        <v>843</v>
      </c>
    </row>
    <row r="34" spans="1:306" x14ac:dyDescent="0.3">
      <c r="A34">
        <v>32</v>
      </c>
      <c r="B34" t="s">
        <v>843</v>
      </c>
      <c r="C34" t="s">
        <v>948</v>
      </c>
      <c r="D34" s="1" t="s">
        <v>844</v>
      </c>
      <c r="E34" t="s">
        <v>845</v>
      </c>
      <c r="G34" t="s">
        <v>846</v>
      </c>
      <c r="H34" t="s">
        <v>847</v>
      </c>
      <c r="I34" t="s">
        <v>848</v>
      </c>
      <c r="J34">
        <v>113</v>
      </c>
      <c r="K34" t="s">
        <v>849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1831</v>
      </c>
      <c r="T34" t="s">
        <v>1799</v>
      </c>
      <c r="U34" t="s">
        <v>1868</v>
      </c>
      <c r="V34">
        <v>1398.08</v>
      </c>
      <c r="W34">
        <v>1627.18</v>
      </c>
      <c r="X34">
        <v>1</v>
      </c>
      <c r="Y34" t="s">
        <v>1832</v>
      </c>
      <c r="Z34">
        <v>1</v>
      </c>
      <c r="AA34">
        <v>1</v>
      </c>
      <c r="AB34">
        <v>1</v>
      </c>
      <c r="AC34">
        <v>0</v>
      </c>
      <c r="AD34" t="s">
        <v>850</v>
      </c>
      <c r="AE34" t="s">
        <v>851</v>
      </c>
      <c r="AF34" t="s">
        <v>852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853</v>
      </c>
      <c r="AR34" s="4">
        <f t="shared" si="13"/>
        <v>23</v>
      </c>
      <c r="AS34">
        <v>2</v>
      </c>
      <c r="AT34" t="s">
        <v>1025</v>
      </c>
      <c r="AU34">
        <v>8</v>
      </c>
      <c r="AV34" t="s">
        <v>855</v>
      </c>
      <c r="AW34">
        <v>7</v>
      </c>
      <c r="AX34">
        <v>1</v>
      </c>
      <c r="BE34">
        <v>2</v>
      </c>
      <c r="BF34" t="s">
        <v>856</v>
      </c>
      <c r="BH34">
        <v>2</v>
      </c>
      <c r="BI34" t="s">
        <v>857</v>
      </c>
      <c r="BJ34">
        <v>8</v>
      </c>
      <c r="BK34">
        <v>11</v>
      </c>
      <c r="BL34">
        <v>19</v>
      </c>
      <c r="BM34" t="s">
        <v>858</v>
      </c>
      <c r="BN34">
        <v>7</v>
      </c>
      <c r="BP34">
        <v>2</v>
      </c>
      <c r="BS34">
        <v>2</v>
      </c>
      <c r="BT34">
        <v>1</v>
      </c>
      <c r="BU34" s="4">
        <f t="shared" si="14"/>
        <v>6</v>
      </c>
      <c r="BV34">
        <v>4</v>
      </c>
      <c r="BW34">
        <v>1</v>
      </c>
      <c r="BY34">
        <v>1</v>
      </c>
      <c r="BZ34">
        <v>1</v>
      </c>
      <c r="CB34">
        <v>5</v>
      </c>
      <c r="CC34">
        <v>7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CY34" t="s">
        <v>1746</v>
      </c>
      <c r="CZ34" t="s">
        <v>1747</v>
      </c>
      <c r="DA34" t="s">
        <v>1748</v>
      </c>
      <c r="DB34" t="s">
        <v>1754</v>
      </c>
      <c r="DG34">
        <v>9</v>
      </c>
      <c r="DH34" t="s">
        <v>854</v>
      </c>
      <c r="DI34">
        <v>2024</v>
      </c>
      <c r="DJ34" t="s">
        <v>1340</v>
      </c>
      <c r="DK34" t="s">
        <v>1833</v>
      </c>
      <c r="DL34" t="s">
        <v>1834</v>
      </c>
      <c r="DM34" t="s">
        <v>1835</v>
      </c>
      <c r="DN34" t="s">
        <v>1835</v>
      </c>
      <c r="DO34" t="s">
        <v>1836</v>
      </c>
      <c r="DP34" t="s">
        <v>442</v>
      </c>
      <c r="DQ34" t="s">
        <v>443</v>
      </c>
      <c r="DR34" t="s">
        <v>861</v>
      </c>
      <c r="DS34" s="11" t="s">
        <v>862</v>
      </c>
      <c r="DT34" t="s">
        <v>1230</v>
      </c>
      <c r="DU34" t="s">
        <v>863</v>
      </c>
      <c r="DV34" s="11" t="s">
        <v>864</v>
      </c>
      <c r="DW34" t="s">
        <v>865</v>
      </c>
      <c r="DX34" t="s">
        <v>866</v>
      </c>
      <c r="DY34" s="11" t="s">
        <v>867</v>
      </c>
      <c r="DZ34" t="s">
        <v>868</v>
      </c>
      <c r="EA34" t="s">
        <v>869</v>
      </c>
      <c r="EB34" s="11" t="s">
        <v>870</v>
      </c>
      <c r="EC34" t="s">
        <v>871</v>
      </c>
      <c r="ED34" t="s">
        <v>872</v>
      </c>
      <c r="EE34" s="11" t="s">
        <v>873</v>
      </c>
      <c r="EF34" t="s">
        <v>874</v>
      </c>
      <c r="EG34" t="s">
        <v>875</v>
      </c>
      <c r="EH34" s="11" t="s">
        <v>876</v>
      </c>
      <c r="EI34" t="s">
        <v>877</v>
      </c>
      <c r="EJ34" t="s">
        <v>878</v>
      </c>
      <c r="EK34" s="11" t="s">
        <v>879</v>
      </c>
      <c r="EL34" t="s">
        <v>868</v>
      </c>
      <c r="EM34" t="s">
        <v>880</v>
      </c>
      <c r="EN34" s="11" t="s">
        <v>881</v>
      </c>
      <c r="EO34" t="s">
        <v>874</v>
      </c>
      <c r="EP34" t="s">
        <v>882</v>
      </c>
      <c r="EQ34" s="11" t="s">
        <v>883</v>
      </c>
      <c r="ER34" t="s">
        <v>884</v>
      </c>
      <c r="ES34" t="s">
        <v>885</v>
      </c>
      <c r="EU34">
        <v>0</v>
      </c>
      <c r="EV34" s="4">
        <f t="shared" si="15"/>
        <v>0</v>
      </c>
      <c r="EX34">
        <v>0</v>
      </c>
      <c r="EY34" s="4">
        <f t="shared" si="16"/>
        <v>0</v>
      </c>
      <c r="FA34">
        <v>0</v>
      </c>
      <c r="FB34" s="4">
        <f t="shared" si="17"/>
        <v>0</v>
      </c>
      <c r="FC34" t="s">
        <v>455</v>
      </c>
      <c r="FD34">
        <v>1620</v>
      </c>
      <c r="FE34" s="4">
        <f t="shared" si="18"/>
        <v>0.108</v>
      </c>
      <c r="FF34" s="4">
        <f t="shared" si="19"/>
        <v>0.108</v>
      </c>
      <c r="FG34" s="4" t="str">
        <f t="shared" si="20"/>
        <v>ORDINARIO</v>
      </c>
      <c r="FH34" t="s">
        <v>886</v>
      </c>
      <c r="FI34" t="s">
        <v>871</v>
      </c>
      <c r="FJ34" t="s">
        <v>887</v>
      </c>
      <c r="FK34" t="s">
        <v>888</v>
      </c>
      <c r="FL34" t="s">
        <v>877</v>
      </c>
      <c r="FM34" t="s">
        <v>889</v>
      </c>
      <c r="FN34" s="7" t="s">
        <v>843</v>
      </c>
      <c r="FO34" s="7" t="s">
        <v>843</v>
      </c>
      <c r="FP34" s="7" t="s">
        <v>843</v>
      </c>
      <c r="FQ34" s="7" t="s">
        <v>843</v>
      </c>
      <c r="FR34" s="7" t="s">
        <v>843</v>
      </c>
      <c r="FS34" s="7" t="s">
        <v>843</v>
      </c>
      <c r="FT34" s="7" t="s">
        <v>843</v>
      </c>
      <c r="FU34" s="7" t="s">
        <v>843</v>
      </c>
      <c r="GH34" s="7" t="s">
        <v>843</v>
      </c>
      <c r="GL34" s="7" t="s">
        <v>843</v>
      </c>
      <c r="GM34" s="7" t="s">
        <v>843</v>
      </c>
      <c r="GN34" s="7" t="s">
        <v>843</v>
      </c>
      <c r="GO34" s="7" t="s">
        <v>843</v>
      </c>
      <c r="GQ34" s="7" t="s">
        <v>843</v>
      </c>
      <c r="GR34" s="7" t="s">
        <v>843</v>
      </c>
      <c r="GS34" s="7" t="s">
        <v>843</v>
      </c>
      <c r="GT34" s="7" t="s">
        <v>843</v>
      </c>
      <c r="GU34" s="7" t="s">
        <v>843</v>
      </c>
      <c r="GV34" s="7" t="s">
        <v>843</v>
      </c>
      <c r="GW34" s="7" t="s">
        <v>843</v>
      </c>
      <c r="GX34" s="7" t="s">
        <v>843</v>
      </c>
      <c r="GY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N34" s="7" t="s">
        <v>843</v>
      </c>
      <c r="HP34" s="7" t="s">
        <v>843</v>
      </c>
      <c r="HQ34" s="7" t="s">
        <v>843</v>
      </c>
      <c r="HU34" s="7" t="s">
        <v>843</v>
      </c>
      <c r="HW34" s="7" t="s">
        <v>843</v>
      </c>
      <c r="HX34" s="7" t="s">
        <v>843</v>
      </c>
      <c r="HY34" s="7" t="s">
        <v>843</v>
      </c>
      <c r="HZ34" s="7" t="s">
        <v>843</v>
      </c>
      <c r="IA34" s="7" t="s">
        <v>843</v>
      </c>
      <c r="IB34" s="7" t="s">
        <v>843</v>
      </c>
      <c r="IC34" s="7" t="s">
        <v>843</v>
      </c>
      <c r="IE34" s="7" t="s">
        <v>843</v>
      </c>
      <c r="IF34" s="7" t="s">
        <v>843</v>
      </c>
      <c r="IL34" s="7" t="s">
        <v>843</v>
      </c>
      <c r="IO34" s="7" t="s">
        <v>843</v>
      </c>
      <c r="IP34" s="7" t="s">
        <v>843</v>
      </c>
      <c r="IQ34" s="7" t="s">
        <v>843</v>
      </c>
      <c r="IR34" s="7" t="s">
        <v>843</v>
      </c>
      <c r="IS34" s="7" t="s">
        <v>843</v>
      </c>
      <c r="IT34" s="7" t="s">
        <v>843</v>
      </c>
      <c r="IW34" s="7" t="s">
        <v>843</v>
      </c>
      <c r="IX34" s="7" t="s">
        <v>843</v>
      </c>
      <c r="IY34" s="7" t="s">
        <v>843</v>
      </c>
      <c r="IZ34" s="7" t="s">
        <v>843</v>
      </c>
      <c r="JA34" s="7" t="s">
        <v>843</v>
      </c>
      <c r="JB34" s="7" t="s">
        <v>843</v>
      </c>
      <c r="JC34" s="7" t="s">
        <v>843</v>
      </c>
      <c r="JD34" s="7" t="s">
        <v>843</v>
      </c>
      <c r="JE34" s="7" t="s">
        <v>843</v>
      </c>
      <c r="JG34" s="7" t="s">
        <v>843</v>
      </c>
      <c r="JJ34" s="7" t="s">
        <v>843</v>
      </c>
      <c r="JL34" s="7" t="s">
        <v>843</v>
      </c>
      <c r="JM34" s="7" t="s">
        <v>843</v>
      </c>
      <c r="JN34" t="s">
        <v>890</v>
      </c>
      <c r="JO34" t="s">
        <v>877</v>
      </c>
      <c r="JP34" t="s">
        <v>891</v>
      </c>
      <c r="JQ34" t="s">
        <v>892</v>
      </c>
      <c r="JR34" t="s">
        <v>877</v>
      </c>
      <c r="JS34" t="s">
        <v>893</v>
      </c>
      <c r="JT34" t="s">
        <v>894</v>
      </c>
      <c r="JU34" t="s">
        <v>865</v>
      </c>
      <c r="JV34" t="s">
        <v>895</v>
      </c>
      <c r="JW34" t="s">
        <v>896</v>
      </c>
      <c r="JX34" t="s">
        <v>868</v>
      </c>
      <c r="JY34" t="s">
        <v>897</v>
      </c>
      <c r="JZ34" t="s">
        <v>898</v>
      </c>
      <c r="KA34" t="s">
        <v>868</v>
      </c>
      <c r="KB34" t="s">
        <v>899</v>
      </c>
      <c r="KC34" t="s">
        <v>900</v>
      </c>
      <c r="KD34" t="s">
        <v>868</v>
      </c>
      <c r="KE34" t="s">
        <v>901</v>
      </c>
      <c r="KF34" t="s">
        <v>902</v>
      </c>
      <c r="KG34" t="s">
        <v>868</v>
      </c>
      <c r="KH34" t="s">
        <v>903</v>
      </c>
      <c r="KI34" t="s">
        <v>904</v>
      </c>
      <c r="KJ34" t="s">
        <v>868</v>
      </c>
      <c r="KK34" t="s">
        <v>905</v>
      </c>
      <c r="KL34" t="s">
        <v>906</v>
      </c>
      <c r="KM34" t="s">
        <v>868</v>
      </c>
      <c r="KN34" t="s">
        <v>907</v>
      </c>
      <c r="KO34" t="s">
        <v>908</v>
      </c>
      <c r="KP34" t="s">
        <v>874</v>
      </c>
      <c r="KQ34" t="s">
        <v>909</v>
      </c>
      <c r="KR34" t="s">
        <v>910</v>
      </c>
      <c r="KS34" t="s">
        <v>874</v>
      </c>
      <c r="KT34" t="s">
        <v>911</v>
      </c>
    </row>
    <row r="35" spans="1:306" x14ac:dyDescent="0.3">
      <c r="A35">
        <v>33</v>
      </c>
      <c r="B35" t="s">
        <v>843</v>
      </c>
      <c r="C35" t="s">
        <v>948</v>
      </c>
      <c r="D35" s="1" t="s">
        <v>1540</v>
      </c>
      <c r="E35" t="s">
        <v>845</v>
      </c>
      <c r="G35" t="s">
        <v>846</v>
      </c>
      <c r="H35" t="s">
        <v>847</v>
      </c>
      <c r="I35" t="s">
        <v>1541</v>
      </c>
      <c r="J35">
        <v>1504</v>
      </c>
      <c r="K35" t="s">
        <v>1542</v>
      </c>
      <c r="L35" t="s">
        <v>1543</v>
      </c>
      <c r="M35" t="s">
        <v>1493</v>
      </c>
      <c r="N35" t="s">
        <v>424</v>
      </c>
      <c r="O35">
        <v>72825</v>
      </c>
      <c r="P35">
        <v>2224323555</v>
      </c>
      <c r="Q35" s="3" t="s">
        <v>1544</v>
      </c>
      <c r="R35">
        <v>2</v>
      </c>
      <c r="S35" t="s">
        <v>1837</v>
      </c>
      <c r="T35" t="s">
        <v>1799</v>
      </c>
      <c r="U35" t="s">
        <v>1800</v>
      </c>
      <c r="V35">
        <v>360</v>
      </c>
      <c r="W35">
        <v>360</v>
      </c>
      <c r="X35">
        <v>1</v>
      </c>
      <c r="Y35" t="s">
        <v>1832</v>
      </c>
      <c r="Z35">
        <v>1</v>
      </c>
      <c r="AA35">
        <v>1</v>
      </c>
      <c r="AB35">
        <v>0</v>
      </c>
      <c r="AC35">
        <v>0</v>
      </c>
      <c r="AD35" t="s">
        <v>913</v>
      </c>
      <c r="AE35" t="s">
        <v>851</v>
      </c>
      <c r="AF35" t="s">
        <v>1546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853</v>
      </c>
      <c r="AR35" s="4">
        <f t="shared" si="13"/>
        <v>22</v>
      </c>
      <c r="AS35">
        <v>2</v>
      </c>
      <c r="AT35" t="s">
        <v>1025</v>
      </c>
      <c r="AU35">
        <v>7</v>
      </c>
      <c r="AV35" t="s">
        <v>855</v>
      </c>
      <c r="AW35">
        <v>6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6</v>
      </c>
      <c r="BK35">
        <v>13</v>
      </c>
      <c r="BL35">
        <v>19</v>
      </c>
      <c r="BM35" t="s">
        <v>858</v>
      </c>
      <c r="BN35">
        <v>5</v>
      </c>
      <c r="BP35">
        <v>1</v>
      </c>
      <c r="BQ35">
        <v>2</v>
      </c>
      <c r="BR35">
        <v>1</v>
      </c>
      <c r="BS35">
        <v>3</v>
      </c>
      <c r="BT35">
        <v>4</v>
      </c>
      <c r="BU35" s="4">
        <f t="shared" si="14"/>
        <v>3</v>
      </c>
      <c r="BV35">
        <v>1</v>
      </c>
      <c r="BW35">
        <v>1</v>
      </c>
      <c r="BY35">
        <v>1</v>
      </c>
      <c r="BZ35">
        <v>1</v>
      </c>
      <c r="CB35">
        <v>2</v>
      </c>
      <c r="CC35">
        <v>3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CY35" t="s">
        <v>1746</v>
      </c>
      <c r="CZ35" t="s">
        <v>1747</v>
      </c>
      <c r="DA35" t="s">
        <v>1748</v>
      </c>
      <c r="DB35" t="s">
        <v>1754</v>
      </c>
      <c r="DG35">
        <v>29</v>
      </c>
      <c r="DH35" t="s">
        <v>854</v>
      </c>
      <c r="DI35">
        <v>2024</v>
      </c>
      <c r="DJ35" t="s">
        <v>1545</v>
      </c>
      <c r="DK35" t="s">
        <v>1838</v>
      </c>
      <c r="DL35" t="s">
        <v>1838</v>
      </c>
      <c r="DM35" t="s">
        <v>440</v>
      </c>
      <c r="DN35" t="s">
        <v>440</v>
      </c>
      <c r="DO35" t="s">
        <v>1839</v>
      </c>
      <c r="DP35" t="s">
        <v>442</v>
      </c>
      <c r="DQ35" t="s">
        <v>443</v>
      </c>
      <c r="DR35" t="s">
        <v>1547</v>
      </c>
      <c r="DS35" s="11" t="s">
        <v>1548</v>
      </c>
      <c r="DT35" s="1" t="s">
        <v>865</v>
      </c>
      <c r="DU35" t="s">
        <v>1549</v>
      </c>
      <c r="DV35" s="11" t="s">
        <v>1550</v>
      </c>
      <c r="DW35" t="s">
        <v>1319</v>
      </c>
      <c r="DX35" t="s">
        <v>1551</v>
      </c>
      <c r="DY35" s="11" t="s">
        <v>1552</v>
      </c>
      <c r="DZ35" t="s">
        <v>1319</v>
      </c>
      <c r="EA35" t="s">
        <v>1553</v>
      </c>
      <c r="EB35" s="11" t="s">
        <v>1560</v>
      </c>
      <c r="EC35" t="s">
        <v>874</v>
      </c>
      <c r="ED35" t="s">
        <v>1561</v>
      </c>
      <c r="EE35" s="11" t="s">
        <v>1554</v>
      </c>
      <c r="EF35" t="s">
        <v>874</v>
      </c>
      <c r="EG35" t="s">
        <v>1555</v>
      </c>
      <c r="EH35" s="11" t="s">
        <v>1556</v>
      </c>
      <c r="EI35" t="s">
        <v>874</v>
      </c>
      <c r="EJ35" t="s">
        <v>1557</v>
      </c>
      <c r="EK35" s="11" t="s">
        <v>1558</v>
      </c>
      <c r="EL35" t="s">
        <v>868</v>
      </c>
      <c r="EM35" t="s">
        <v>1559</v>
      </c>
      <c r="EN35" s="11" t="s">
        <v>1562</v>
      </c>
      <c r="EO35" t="s">
        <v>871</v>
      </c>
      <c r="EP35" t="s">
        <v>1563</v>
      </c>
      <c r="EQ35" s="11" t="s">
        <v>1564</v>
      </c>
      <c r="ER35" t="s">
        <v>868</v>
      </c>
      <c r="ES35" t="s">
        <v>1565</v>
      </c>
      <c r="EU35">
        <v>0</v>
      </c>
      <c r="EV35" s="4">
        <f t="shared" si="15"/>
        <v>0</v>
      </c>
      <c r="EX35">
        <v>0</v>
      </c>
      <c r="EY35" s="4">
        <f t="shared" si="16"/>
        <v>0</v>
      </c>
      <c r="FA35">
        <v>0</v>
      </c>
      <c r="FB35" s="4">
        <f t="shared" si="17"/>
        <v>0</v>
      </c>
      <c r="FC35" t="s">
        <v>455</v>
      </c>
      <c r="FD35">
        <v>1080</v>
      </c>
      <c r="FE35" s="4">
        <f t="shared" si="18"/>
        <v>7.1999999999999995E-2</v>
      </c>
      <c r="FF35" s="4">
        <f t="shared" si="19"/>
        <v>7.1999999999999995E-2</v>
      </c>
      <c r="FG35" s="4" t="str">
        <f t="shared" si="20"/>
        <v>ORDINARIO</v>
      </c>
      <c r="FH35" t="s">
        <v>1566</v>
      </c>
      <c r="FI35" t="s">
        <v>868</v>
      </c>
      <c r="FJ35" t="s">
        <v>1567</v>
      </c>
      <c r="FK35" t="s">
        <v>1568</v>
      </c>
      <c r="FL35" t="s">
        <v>868</v>
      </c>
      <c r="FM35" t="s">
        <v>1569</v>
      </c>
      <c r="FN35" s="7" t="s">
        <v>843</v>
      </c>
      <c r="FO35" s="7" t="s">
        <v>843</v>
      </c>
      <c r="FP35" s="7" t="s">
        <v>843</v>
      </c>
      <c r="FQ35" s="7" t="s">
        <v>843</v>
      </c>
      <c r="FR35" s="7" t="s">
        <v>843</v>
      </c>
      <c r="FS35" s="7" t="s">
        <v>843</v>
      </c>
      <c r="FT35" s="7" t="s">
        <v>843</v>
      </c>
      <c r="FU35" s="7" t="s">
        <v>843</v>
      </c>
      <c r="GH35" s="7" t="s">
        <v>843</v>
      </c>
      <c r="GL35" s="7" t="s">
        <v>843</v>
      </c>
      <c r="GM35" t="s">
        <v>843</v>
      </c>
      <c r="GN35" t="s">
        <v>843</v>
      </c>
      <c r="GO35" s="7" t="s">
        <v>843</v>
      </c>
      <c r="GQ35" s="7" t="s">
        <v>843</v>
      </c>
      <c r="GR35" s="7" t="s">
        <v>843</v>
      </c>
      <c r="GS35" s="7" t="s">
        <v>843</v>
      </c>
      <c r="GT35" s="7" t="s">
        <v>843</v>
      </c>
      <c r="GV35" t="s">
        <v>843</v>
      </c>
      <c r="GW35" s="7" t="s">
        <v>843</v>
      </c>
      <c r="GX35" s="7" t="s">
        <v>843</v>
      </c>
      <c r="GY35" s="7" t="s">
        <v>843</v>
      </c>
      <c r="HC35" s="7" t="s">
        <v>843</v>
      </c>
      <c r="HD35" s="7" t="s">
        <v>843</v>
      </c>
      <c r="HE35" s="7" t="s">
        <v>843</v>
      </c>
      <c r="HF35" s="7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N35" s="7" t="s">
        <v>843</v>
      </c>
      <c r="HO35" t="s">
        <v>843</v>
      </c>
      <c r="HP35" s="7" t="s">
        <v>843</v>
      </c>
      <c r="HQ35" s="7" t="s">
        <v>843</v>
      </c>
      <c r="HU35" s="7" t="s">
        <v>843</v>
      </c>
      <c r="HW35" s="7" t="s">
        <v>843</v>
      </c>
      <c r="HX35" s="7" t="s">
        <v>843</v>
      </c>
      <c r="HY35" s="7" t="s">
        <v>843</v>
      </c>
      <c r="HZ35" s="7" t="s">
        <v>843</v>
      </c>
      <c r="IA35" s="7" t="s">
        <v>843</v>
      </c>
      <c r="IB35" s="7" t="s">
        <v>843</v>
      </c>
      <c r="IC35" s="7" t="s">
        <v>843</v>
      </c>
      <c r="IE35" s="7" t="s">
        <v>843</v>
      </c>
      <c r="IF35" t="s">
        <v>843</v>
      </c>
      <c r="IL35" s="7" t="s">
        <v>843</v>
      </c>
      <c r="IO35" s="7" t="s">
        <v>843</v>
      </c>
      <c r="IP35" s="7" t="s">
        <v>843</v>
      </c>
      <c r="IQ35" t="s">
        <v>843</v>
      </c>
      <c r="IR35" s="7" t="s">
        <v>843</v>
      </c>
      <c r="IS35" s="7" t="s">
        <v>843</v>
      </c>
      <c r="IT35" s="7" t="s">
        <v>843</v>
      </c>
      <c r="IW35" s="7" t="s">
        <v>843</v>
      </c>
      <c r="IX35" s="7" t="s">
        <v>843</v>
      </c>
      <c r="IY35" s="7" t="s">
        <v>843</v>
      </c>
      <c r="IZ35" s="7" t="s">
        <v>843</v>
      </c>
      <c r="JA35" s="7" t="s">
        <v>843</v>
      </c>
      <c r="JB35" s="7" t="s">
        <v>843</v>
      </c>
      <c r="JC35" s="7" t="s">
        <v>843</v>
      </c>
      <c r="JD35" s="7" t="s">
        <v>843</v>
      </c>
      <c r="JE35" s="7" t="s">
        <v>843</v>
      </c>
      <c r="JG35" s="7" t="s">
        <v>843</v>
      </c>
      <c r="JJ35" s="7" t="s">
        <v>843</v>
      </c>
      <c r="JL35" s="7" t="s">
        <v>843</v>
      </c>
      <c r="JM35" t="s">
        <v>843</v>
      </c>
      <c r="JN35" t="s">
        <v>1570</v>
      </c>
      <c r="JO35" t="s">
        <v>868</v>
      </c>
      <c r="JP35" t="s">
        <v>1571</v>
      </c>
      <c r="JQ35" t="s">
        <v>1572</v>
      </c>
      <c r="JR35" t="s">
        <v>868</v>
      </c>
      <c r="JS35" t="s">
        <v>1573</v>
      </c>
      <c r="JT35" t="s">
        <v>1574</v>
      </c>
      <c r="JU35" t="s">
        <v>884</v>
      </c>
      <c r="JV35" t="s">
        <v>1575</v>
      </c>
      <c r="JW35" t="s">
        <v>1576</v>
      </c>
      <c r="JX35" t="s">
        <v>868</v>
      </c>
      <c r="JY35" t="s">
        <v>1577</v>
      </c>
      <c r="JZ35" t="s">
        <v>1578</v>
      </c>
      <c r="KA35" t="s">
        <v>1230</v>
      </c>
      <c r="KB35" t="s">
        <v>1579</v>
      </c>
      <c r="KC35" t="s">
        <v>1580</v>
      </c>
      <c r="KD35" t="s">
        <v>868</v>
      </c>
      <c r="KE35" t="s">
        <v>1581</v>
      </c>
    </row>
    <row r="36" spans="1:306" x14ac:dyDescent="0.3">
      <c r="A36">
        <v>34</v>
      </c>
      <c r="B36" t="s">
        <v>843</v>
      </c>
      <c r="C36" t="s">
        <v>948</v>
      </c>
      <c r="D36" s="1" t="s">
        <v>1107</v>
      </c>
      <c r="E36" t="s">
        <v>845</v>
      </c>
      <c r="G36" t="s">
        <v>1108</v>
      </c>
      <c r="H36" t="s">
        <v>847</v>
      </c>
      <c r="I36" t="s">
        <v>1109</v>
      </c>
      <c r="J36">
        <v>3401</v>
      </c>
      <c r="K36" t="s">
        <v>1110</v>
      </c>
      <c r="L36" t="s">
        <v>422</v>
      </c>
      <c r="M36" t="s">
        <v>813</v>
      </c>
      <c r="N36" t="s">
        <v>424</v>
      </c>
      <c r="O36" s="6">
        <v>72750</v>
      </c>
      <c r="P36">
        <v>2222289701</v>
      </c>
      <c r="Q36" s="3" t="s">
        <v>1136</v>
      </c>
      <c r="R36">
        <v>12</v>
      </c>
      <c r="S36" t="s">
        <v>1840</v>
      </c>
      <c r="T36" t="s">
        <v>1792</v>
      </c>
      <c r="U36" t="s">
        <v>1793</v>
      </c>
      <c r="V36">
        <v>329.4</v>
      </c>
      <c r="W36">
        <v>329.4</v>
      </c>
      <c r="X36">
        <v>1</v>
      </c>
      <c r="Y36" t="s">
        <v>1832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1111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853</v>
      </c>
      <c r="AR36" s="4">
        <f t="shared" si="13"/>
        <v>20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4</v>
      </c>
      <c r="BK36">
        <v>5</v>
      </c>
      <c r="BL36">
        <v>9</v>
      </c>
      <c r="BM36" t="s">
        <v>858</v>
      </c>
      <c r="BN36">
        <v>7</v>
      </c>
      <c r="BP36">
        <v>2</v>
      </c>
      <c r="BR36">
        <v>1</v>
      </c>
      <c r="BS36">
        <v>3</v>
      </c>
      <c r="BT36">
        <v>1</v>
      </c>
      <c r="BU36" s="4">
        <f t="shared" si="14"/>
        <v>6</v>
      </c>
      <c r="BV36">
        <v>4</v>
      </c>
      <c r="BW36">
        <v>1</v>
      </c>
      <c r="BY36">
        <v>1</v>
      </c>
      <c r="BZ36">
        <v>1</v>
      </c>
      <c r="CB36">
        <v>2</v>
      </c>
      <c r="CC36">
        <v>4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CY36" t="s">
        <v>1746</v>
      </c>
      <c r="CZ36" t="s">
        <v>1747</v>
      </c>
      <c r="DA36" t="s">
        <v>1748</v>
      </c>
      <c r="DB36" t="s">
        <v>1786</v>
      </c>
      <c r="DG36">
        <v>26</v>
      </c>
      <c r="DH36" t="s">
        <v>854</v>
      </c>
      <c r="DI36">
        <v>2024</v>
      </c>
      <c r="DJ36" t="s">
        <v>1372</v>
      </c>
      <c r="DK36" t="s">
        <v>1841</v>
      </c>
      <c r="DL36" t="s">
        <v>1842</v>
      </c>
      <c r="DM36" t="s">
        <v>1843</v>
      </c>
      <c r="DN36" t="s">
        <v>1844</v>
      </c>
      <c r="DP36" t="s">
        <v>442</v>
      </c>
      <c r="DQ36" t="s">
        <v>443</v>
      </c>
      <c r="DR36" t="s">
        <v>1112</v>
      </c>
      <c r="DS36" s="11" t="s">
        <v>1113</v>
      </c>
      <c r="DT36" t="s">
        <v>1230</v>
      </c>
      <c r="DU36" t="s">
        <v>1114</v>
      </c>
      <c r="DV36" s="11" t="s">
        <v>1115</v>
      </c>
      <c r="DW36" t="s">
        <v>868</v>
      </c>
      <c r="DX36" t="s">
        <v>1116</v>
      </c>
      <c r="DY36" s="11" t="s">
        <v>1117</v>
      </c>
      <c r="DZ36" t="s">
        <v>868</v>
      </c>
      <c r="EA36" t="s">
        <v>1118</v>
      </c>
      <c r="EB36" s="11" t="s">
        <v>1119</v>
      </c>
      <c r="EC36" t="s">
        <v>884</v>
      </c>
      <c r="ED36" t="s">
        <v>1120</v>
      </c>
      <c r="EE36" s="11" t="s">
        <v>1121</v>
      </c>
      <c r="EF36" t="s">
        <v>874</v>
      </c>
      <c r="EG36" t="s">
        <v>1122</v>
      </c>
      <c r="EH36" s="11" t="s">
        <v>1123</v>
      </c>
      <c r="EI36" t="s">
        <v>871</v>
      </c>
      <c r="EJ36" t="s">
        <v>1124</v>
      </c>
      <c r="EK36" s="11" t="s">
        <v>1125</v>
      </c>
      <c r="EL36" t="s">
        <v>874</v>
      </c>
      <c r="EM36" t="s">
        <v>1126</v>
      </c>
      <c r="EN36" s="11" t="s">
        <v>1127</v>
      </c>
      <c r="EO36" t="s">
        <v>871</v>
      </c>
      <c r="EP36" t="s">
        <v>1128</v>
      </c>
      <c r="EQ36" s="11" t="s">
        <v>1129</v>
      </c>
      <c r="ER36" t="s">
        <v>874</v>
      </c>
      <c r="ES36" t="s">
        <v>1130</v>
      </c>
      <c r="EU36">
        <v>0</v>
      </c>
      <c r="EV36" s="4">
        <f t="shared" si="15"/>
        <v>0</v>
      </c>
      <c r="EX36">
        <v>0</v>
      </c>
      <c r="EY36" s="4">
        <f t="shared" si="16"/>
        <v>0</v>
      </c>
      <c r="FA36">
        <v>29</v>
      </c>
      <c r="FB36" s="4">
        <f t="shared" si="17"/>
        <v>1.4500000000000001E-2</v>
      </c>
      <c r="FC36" t="s">
        <v>455</v>
      </c>
      <c r="FD36">
        <v>10000</v>
      </c>
      <c r="FE36" s="4">
        <f t="shared" si="18"/>
        <v>0.66666666666666663</v>
      </c>
      <c r="FF36" s="4">
        <f t="shared" si="19"/>
        <v>0.68116666666666659</v>
      </c>
      <c r="FG36" s="4" t="str">
        <f t="shared" si="20"/>
        <v>ORDINARIO</v>
      </c>
      <c r="FN36" s="7" t="s">
        <v>843</v>
      </c>
      <c r="FO36" s="7" t="s">
        <v>843</v>
      </c>
      <c r="FP36" s="7" t="s">
        <v>843</v>
      </c>
      <c r="FQ36" s="7" t="s">
        <v>843</v>
      </c>
      <c r="FR36" t="s">
        <v>843</v>
      </c>
      <c r="FS36" s="7" t="s">
        <v>843</v>
      </c>
      <c r="FT36" s="7" t="s">
        <v>843</v>
      </c>
      <c r="FU36" s="7" t="s">
        <v>843</v>
      </c>
      <c r="GH36" s="7" t="s">
        <v>843</v>
      </c>
      <c r="GL36" s="7" t="s">
        <v>843</v>
      </c>
      <c r="GM36" t="s">
        <v>843</v>
      </c>
      <c r="GN36" t="s">
        <v>843</v>
      </c>
      <c r="GO36" s="7" t="s">
        <v>843</v>
      </c>
      <c r="GQ36" s="7" t="s">
        <v>843</v>
      </c>
      <c r="GR36" s="7" t="s">
        <v>843</v>
      </c>
      <c r="GS36" s="7" t="s">
        <v>843</v>
      </c>
      <c r="GT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HC36" s="7" t="s">
        <v>843</v>
      </c>
      <c r="HD36" s="7" t="s">
        <v>843</v>
      </c>
      <c r="HE36" s="7" t="s">
        <v>843</v>
      </c>
      <c r="HF36" s="7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N36" s="7" t="s">
        <v>843</v>
      </c>
      <c r="HP36" s="7" t="s">
        <v>843</v>
      </c>
      <c r="HQ36" s="7" t="s">
        <v>843</v>
      </c>
      <c r="HU36" s="7" t="s">
        <v>843</v>
      </c>
      <c r="HW36" s="7" t="s">
        <v>843</v>
      </c>
      <c r="HX36" s="7" t="s">
        <v>843</v>
      </c>
      <c r="HY36" s="7" t="s">
        <v>843</v>
      </c>
      <c r="HZ36" s="7" t="s">
        <v>843</v>
      </c>
      <c r="IA36" s="7" t="s">
        <v>843</v>
      </c>
      <c r="IB36" s="7" t="s">
        <v>843</v>
      </c>
      <c r="IC36" t="s">
        <v>843</v>
      </c>
      <c r="IE36" s="7" t="s">
        <v>843</v>
      </c>
      <c r="IF36" s="7" t="s">
        <v>843</v>
      </c>
      <c r="IL36" s="7" t="s">
        <v>843</v>
      </c>
      <c r="IO36" s="7" t="s">
        <v>843</v>
      </c>
      <c r="IP36" s="7" t="s">
        <v>843</v>
      </c>
      <c r="IQ36" t="s">
        <v>843</v>
      </c>
      <c r="IR36" s="7" t="s">
        <v>843</v>
      </c>
      <c r="IS36" s="7" t="s">
        <v>843</v>
      </c>
      <c r="IT36" s="7" t="s">
        <v>843</v>
      </c>
      <c r="IW36" s="7" t="s">
        <v>843</v>
      </c>
      <c r="IX36" s="7" t="s">
        <v>843</v>
      </c>
      <c r="IY36" s="7" t="s">
        <v>843</v>
      </c>
      <c r="IZ36" s="7" t="s">
        <v>843</v>
      </c>
      <c r="JA36" s="7" t="s">
        <v>843</v>
      </c>
      <c r="JB36" s="7" t="s">
        <v>843</v>
      </c>
      <c r="JC36" s="7" t="s">
        <v>843</v>
      </c>
      <c r="JD36" s="7" t="s">
        <v>843</v>
      </c>
      <c r="JE36" s="7" t="s">
        <v>843</v>
      </c>
      <c r="JG36" s="7" t="s">
        <v>843</v>
      </c>
      <c r="JJ36" s="7" t="s">
        <v>843</v>
      </c>
      <c r="JL36" s="7" t="s">
        <v>843</v>
      </c>
      <c r="JM36" s="7" t="s">
        <v>843</v>
      </c>
    </row>
    <row r="37" spans="1:306" x14ac:dyDescent="0.3">
      <c r="A37">
        <v>35</v>
      </c>
      <c r="B37" t="s">
        <v>843</v>
      </c>
      <c r="C37" t="s">
        <v>948</v>
      </c>
      <c r="D37" s="1" t="s">
        <v>1058</v>
      </c>
      <c r="E37" t="s">
        <v>845</v>
      </c>
      <c r="G37" t="s">
        <v>846</v>
      </c>
      <c r="H37" t="s">
        <v>847</v>
      </c>
      <c r="I37" t="s">
        <v>993</v>
      </c>
      <c r="J37">
        <v>11302</v>
      </c>
      <c r="K37" t="s">
        <v>994</v>
      </c>
      <c r="L37" t="s">
        <v>997</v>
      </c>
      <c r="M37" t="s">
        <v>424</v>
      </c>
      <c r="N37" t="s">
        <v>424</v>
      </c>
      <c r="O37">
        <v>72490</v>
      </c>
      <c r="P37">
        <v>2223953433</v>
      </c>
      <c r="Q37" s="3" t="s">
        <v>998</v>
      </c>
      <c r="R37">
        <v>7</v>
      </c>
      <c r="S37" t="s">
        <v>1845</v>
      </c>
      <c r="T37" t="s">
        <v>1799</v>
      </c>
      <c r="U37" t="s">
        <v>1800</v>
      </c>
      <c r="V37">
        <v>303</v>
      </c>
      <c r="W37">
        <v>303</v>
      </c>
      <c r="X37">
        <v>1</v>
      </c>
      <c r="Y37" t="s">
        <v>1832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999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853</v>
      </c>
      <c r="AR37" s="4">
        <f t="shared" si="13"/>
        <v>19</v>
      </c>
      <c r="AS37">
        <v>1</v>
      </c>
      <c r="AT37" t="s">
        <v>1025</v>
      </c>
      <c r="AU37">
        <v>6</v>
      </c>
      <c r="AV37" t="s">
        <v>855</v>
      </c>
      <c r="AW37">
        <v>5</v>
      </c>
      <c r="AX37">
        <v>1</v>
      </c>
      <c r="BE37">
        <v>3</v>
      </c>
      <c r="BF37" t="s">
        <v>856</v>
      </c>
      <c r="BH37">
        <v>3</v>
      </c>
      <c r="BI37" t="s">
        <v>857</v>
      </c>
      <c r="BJ37">
        <v>11</v>
      </c>
      <c r="BK37">
        <v>6</v>
      </c>
      <c r="BL37">
        <v>13</v>
      </c>
      <c r="BM37" t="s">
        <v>858</v>
      </c>
      <c r="BN37">
        <v>4</v>
      </c>
      <c r="BP37">
        <v>2</v>
      </c>
      <c r="BS37">
        <v>3</v>
      </c>
      <c r="BT37">
        <v>1</v>
      </c>
      <c r="BU37" s="4">
        <f t="shared" si="14"/>
        <v>5</v>
      </c>
      <c r="BV37">
        <v>3</v>
      </c>
      <c r="BW37">
        <v>1</v>
      </c>
      <c r="BY37">
        <v>1</v>
      </c>
      <c r="BZ37">
        <v>1</v>
      </c>
      <c r="CB37">
        <v>3</v>
      </c>
      <c r="CC37">
        <v>11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CY37" t="s">
        <v>1746</v>
      </c>
      <c r="CZ37" t="s">
        <v>1747</v>
      </c>
      <c r="DA37" t="s">
        <v>1748</v>
      </c>
      <c r="DB37" t="s">
        <v>1754</v>
      </c>
      <c r="DG37">
        <v>2</v>
      </c>
      <c r="DH37" t="s">
        <v>854</v>
      </c>
      <c r="DI37">
        <v>2024</v>
      </c>
      <c r="DJ37" t="s">
        <v>1368</v>
      </c>
      <c r="DK37" t="s">
        <v>1846</v>
      </c>
      <c r="DL37" t="s">
        <v>1847</v>
      </c>
      <c r="DM37" t="s">
        <v>1848</v>
      </c>
      <c r="DN37" t="s">
        <v>1849</v>
      </c>
      <c r="DO37" t="s">
        <v>1850</v>
      </c>
      <c r="DP37" t="s">
        <v>442</v>
      </c>
      <c r="DQ37" t="s">
        <v>443</v>
      </c>
      <c r="DR37" t="s">
        <v>1001</v>
      </c>
      <c r="DS37" s="11" t="s">
        <v>1002</v>
      </c>
      <c r="DT37" t="s">
        <v>1230</v>
      </c>
      <c r="DU37" t="s">
        <v>1003</v>
      </c>
      <c r="DV37" s="11" t="s">
        <v>1004</v>
      </c>
      <c r="DW37" t="s">
        <v>874</v>
      </c>
      <c r="DX37" t="s">
        <v>1005</v>
      </c>
      <c r="DY37" s="11" t="s">
        <v>1006</v>
      </c>
      <c r="DZ37" t="s">
        <v>874</v>
      </c>
      <c r="EA37" t="s">
        <v>1007</v>
      </c>
      <c r="EB37" s="11" t="s">
        <v>1008</v>
      </c>
      <c r="EC37" t="s">
        <v>926</v>
      </c>
      <c r="ED37" t="s">
        <v>1009</v>
      </c>
      <c r="EE37" s="11" t="s">
        <v>1010</v>
      </c>
      <c r="EF37" t="s">
        <v>926</v>
      </c>
      <c r="EG37" t="s">
        <v>1011</v>
      </c>
      <c r="EH37" s="11" t="s">
        <v>1012</v>
      </c>
      <c r="EI37" t="s">
        <v>884</v>
      </c>
      <c r="EJ37" t="s">
        <v>1013</v>
      </c>
      <c r="EK37" s="11" t="s">
        <v>1014</v>
      </c>
      <c r="EL37" t="s">
        <v>868</v>
      </c>
      <c r="EM37" t="s">
        <v>1015</v>
      </c>
      <c r="EN37" s="11" t="s">
        <v>1016</v>
      </c>
      <c r="EO37" t="s">
        <v>874</v>
      </c>
      <c r="EP37" t="s">
        <v>1017</v>
      </c>
      <c r="EQ37" s="11" t="s">
        <v>1018</v>
      </c>
      <c r="ER37" t="s">
        <v>868</v>
      </c>
      <c r="ES37" t="s">
        <v>1019</v>
      </c>
      <c r="EU37">
        <v>0</v>
      </c>
      <c r="EV37" s="4">
        <f t="shared" si="15"/>
        <v>0</v>
      </c>
      <c r="EX37">
        <v>0</v>
      </c>
      <c r="EY37" s="4">
        <f t="shared" si="16"/>
        <v>0</v>
      </c>
      <c r="FA37">
        <v>0</v>
      </c>
      <c r="FB37" s="4">
        <f t="shared" si="17"/>
        <v>0</v>
      </c>
      <c r="FC37" t="s">
        <v>455</v>
      </c>
      <c r="FD37">
        <v>600</v>
      </c>
      <c r="FE37" s="4">
        <f t="shared" si="18"/>
        <v>0.04</v>
      </c>
      <c r="FF37" s="4">
        <f t="shared" si="19"/>
        <v>0.04</v>
      </c>
      <c r="FG37" s="4" t="str">
        <f t="shared" si="20"/>
        <v>ORDINARIO</v>
      </c>
      <c r="FN37" s="7" t="s">
        <v>843</v>
      </c>
      <c r="FO37" s="7" t="s">
        <v>843</v>
      </c>
      <c r="FP37" s="7" t="s">
        <v>843</v>
      </c>
      <c r="FQ37" s="7" t="s">
        <v>843</v>
      </c>
      <c r="FR37" s="7" t="s">
        <v>843</v>
      </c>
      <c r="FS37" s="7" t="s">
        <v>843</v>
      </c>
      <c r="FU37" s="7" t="s">
        <v>843</v>
      </c>
      <c r="GH37" s="7" t="s">
        <v>843</v>
      </c>
      <c r="GL37" s="7" t="s">
        <v>843</v>
      </c>
      <c r="GM37" s="7" t="s">
        <v>843</v>
      </c>
      <c r="GN37" s="7" t="s">
        <v>843</v>
      </c>
      <c r="GO37" s="7" t="s">
        <v>843</v>
      </c>
      <c r="GQ37" s="7" t="s">
        <v>843</v>
      </c>
      <c r="GR37" s="7" t="s">
        <v>843</v>
      </c>
      <c r="GS37" s="7" t="s">
        <v>843</v>
      </c>
      <c r="GT37" s="7" t="s">
        <v>843</v>
      </c>
      <c r="GV37" s="7" t="s">
        <v>843</v>
      </c>
      <c r="GW37" s="7" t="s">
        <v>843</v>
      </c>
      <c r="GX37" s="7" t="s">
        <v>843</v>
      </c>
      <c r="GY37" s="7" t="s">
        <v>843</v>
      </c>
      <c r="HC37" s="7" t="s">
        <v>843</v>
      </c>
      <c r="HD37" s="7" t="s">
        <v>843</v>
      </c>
      <c r="HE37" s="7" t="s">
        <v>843</v>
      </c>
      <c r="HF37" s="7" t="s">
        <v>843</v>
      </c>
      <c r="HG37" s="7" t="s">
        <v>843</v>
      </c>
      <c r="HH37" s="7" t="s">
        <v>843</v>
      </c>
      <c r="HI37" s="7" t="s">
        <v>843</v>
      </c>
      <c r="HJ37" s="7" t="s">
        <v>843</v>
      </c>
      <c r="HK37" s="7" t="s">
        <v>843</v>
      </c>
      <c r="HL37" s="7" t="s">
        <v>843</v>
      </c>
      <c r="HN37" s="7" t="s">
        <v>843</v>
      </c>
      <c r="HQ37" s="7" t="s">
        <v>843</v>
      </c>
      <c r="HU37" s="7" t="s">
        <v>843</v>
      </c>
      <c r="HV37" s="7" t="s">
        <v>843</v>
      </c>
      <c r="HW37" s="7" t="s">
        <v>843</v>
      </c>
      <c r="HX37" s="7" t="s">
        <v>843</v>
      </c>
      <c r="HY37" s="7" t="s">
        <v>843</v>
      </c>
      <c r="HZ37" s="7" t="s">
        <v>843</v>
      </c>
      <c r="IA37" s="7" t="s">
        <v>843</v>
      </c>
      <c r="IB37" s="7" t="s">
        <v>843</v>
      </c>
      <c r="IC37" s="7" t="s">
        <v>843</v>
      </c>
      <c r="IE37" s="7" t="s">
        <v>843</v>
      </c>
      <c r="IF37" s="7" t="s">
        <v>843</v>
      </c>
      <c r="IL37" s="7" t="s">
        <v>843</v>
      </c>
      <c r="IO37" s="7" t="s">
        <v>843</v>
      </c>
      <c r="IP37" s="7" t="s">
        <v>843</v>
      </c>
      <c r="IQ37" s="7" t="s">
        <v>843</v>
      </c>
      <c r="IR37" s="7" t="s">
        <v>843</v>
      </c>
      <c r="IS37" s="7" t="s">
        <v>843</v>
      </c>
      <c r="IT37" s="7" t="s">
        <v>843</v>
      </c>
      <c r="IW37" s="7" t="s">
        <v>843</v>
      </c>
      <c r="IX37" s="7" t="s">
        <v>843</v>
      </c>
      <c r="IY37" s="7" t="s">
        <v>843</v>
      </c>
      <c r="IZ37" s="7" t="s">
        <v>843</v>
      </c>
      <c r="JA37" s="7" t="s">
        <v>843</v>
      </c>
      <c r="JB37" s="7" t="s">
        <v>843</v>
      </c>
      <c r="JC37" s="7" t="s">
        <v>843</v>
      </c>
      <c r="JD37" s="7" t="s">
        <v>843</v>
      </c>
      <c r="JE37" s="7" t="s">
        <v>843</v>
      </c>
      <c r="JG37" s="7" t="s">
        <v>843</v>
      </c>
      <c r="JJ37" s="7" t="s">
        <v>843</v>
      </c>
      <c r="JL37" s="7" t="s">
        <v>843</v>
      </c>
      <c r="JM37" s="7" t="s">
        <v>843</v>
      </c>
    </row>
    <row r="38" spans="1:306" x14ac:dyDescent="0.3">
      <c r="A38">
        <v>36</v>
      </c>
      <c r="B38" t="s">
        <v>843</v>
      </c>
      <c r="C38" t="s">
        <v>948</v>
      </c>
      <c r="D38" s="1" t="s">
        <v>1516</v>
      </c>
      <c r="E38" t="s">
        <v>845</v>
      </c>
      <c r="G38" t="s">
        <v>846</v>
      </c>
      <c r="H38" t="s">
        <v>847</v>
      </c>
      <c r="I38" t="s">
        <v>1517</v>
      </c>
      <c r="J38">
        <v>1</v>
      </c>
      <c r="K38" t="s">
        <v>1518</v>
      </c>
      <c r="L38" t="s">
        <v>1519</v>
      </c>
      <c r="M38" t="s">
        <v>1493</v>
      </c>
      <c r="N38" t="s">
        <v>424</v>
      </c>
      <c r="O38">
        <v>72830</v>
      </c>
      <c r="P38">
        <v>2221054937</v>
      </c>
      <c r="Q38" s="3" t="s">
        <v>1520</v>
      </c>
      <c r="T38" t="s">
        <v>1730</v>
      </c>
      <c r="U38" t="s">
        <v>1731</v>
      </c>
      <c r="V38">
        <v>344.75</v>
      </c>
      <c r="W38">
        <v>344.75</v>
      </c>
      <c r="X38">
        <v>1</v>
      </c>
      <c r="Y38" t="s">
        <v>1784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853</v>
      </c>
      <c r="AR38" s="4">
        <f t="shared" si="13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7</v>
      </c>
      <c r="BK38">
        <v>6</v>
      </c>
      <c r="BL38">
        <v>13</v>
      </c>
      <c r="BM38" t="s">
        <v>858</v>
      </c>
      <c r="BN38">
        <v>11</v>
      </c>
      <c r="BP38">
        <v>2</v>
      </c>
      <c r="BQ38">
        <v>5</v>
      </c>
      <c r="BR38">
        <v>1</v>
      </c>
      <c r="BS38">
        <v>3</v>
      </c>
      <c r="BT38">
        <v>1</v>
      </c>
      <c r="BU38" s="4">
        <f t="shared" si="14"/>
        <v>3</v>
      </c>
      <c r="BV38">
        <v>1</v>
      </c>
      <c r="BW38">
        <v>1</v>
      </c>
      <c r="BY38">
        <v>1</v>
      </c>
      <c r="BZ38">
        <v>1</v>
      </c>
      <c r="CB38">
        <v>7</v>
      </c>
      <c r="CC38">
        <v>7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CY38" t="s">
        <v>1746</v>
      </c>
      <c r="CZ38" t="s">
        <v>1747</v>
      </c>
      <c r="DA38" t="s">
        <v>1748</v>
      </c>
      <c r="DB38" t="s">
        <v>1754</v>
      </c>
      <c r="DG38">
        <v>29</v>
      </c>
      <c r="DH38" t="s">
        <v>854</v>
      </c>
      <c r="DI38">
        <v>2024</v>
      </c>
      <c r="DJ38" t="s">
        <v>1539</v>
      </c>
      <c r="DK38" t="s">
        <v>1851</v>
      </c>
      <c r="DL38" t="s">
        <v>1852</v>
      </c>
      <c r="DM38" t="s">
        <v>438</v>
      </c>
      <c r="DN38" t="s">
        <v>1853</v>
      </c>
      <c r="DO38" t="s">
        <v>1854</v>
      </c>
      <c r="DP38" t="s">
        <v>442</v>
      </c>
      <c r="DQ38" t="s">
        <v>443</v>
      </c>
      <c r="DR38" t="s">
        <v>1522</v>
      </c>
      <c r="DS38" s="11" t="s">
        <v>1523</v>
      </c>
      <c r="DT38" t="s">
        <v>1230</v>
      </c>
      <c r="DU38" t="s">
        <v>1524</v>
      </c>
      <c r="DV38" s="11" t="s">
        <v>1525</v>
      </c>
      <c r="DW38" t="s">
        <v>926</v>
      </c>
      <c r="DX38" t="s">
        <v>1526</v>
      </c>
      <c r="DY38" s="11" t="s">
        <v>1527</v>
      </c>
      <c r="DZ38" t="s">
        <v>884</v>
      </c>
      <c r="EA38" t="s">
        <v>1528</v>
      </c>
      <c r="EB38" s="11" t="s">
        <v>1529</v>
      </c>
      <c r="EC38" t="s">
        <v>868</v>
      </c>
      <c r="ED38" t="s">
        <v>1530</v>
      </c>
      <c r="EE38" s="11" t="s">
        <v>1531</v>
      </c>
      <c r="EF38" t="s">
        <v>874</v>
      </c>
      <c r="EG38" t="s">
        <v>1532</v>
      </c>
      <c r="EH38" s="11" t="s">
        <v>1533</v>
      </c>
      <c r="EI38" t="s">
        <v>868</v>
      </c>
      <c r="EJ38" t="s">
        <v>1534</v>
      </c>
      <c r="EK38" s="11" t="s">
        <v>1535</v>
      </c>
      <c r="EL38" t="s">
        <v>874</v>
      </c>
      <c r="EM38" t="s">
        <v>1536</v>
      </c>
      <c r="EN38" s="11" t="s">
        <v>1537</v>
      </c>
      <c r="EO38" t="s">
        <v>868</v>
      </c>
      <c r="EP38" t="s">
        <v>1538</v>
      </c>
      <c r="EU38">
        <v>0</v>
      </c>
      <c r="EV38" s="4">
        <f t="shared" si="15"/>
        <v>0</v>
      </c>
      <c r="EX38">
        <v>0</v>
      </c>
      <c r="EY38" s="4">
        <f t="shared" si="16"/>
        <v>0</v>
      </c>
      <c r="FA38">
        <v>0</v>
      </c>
      <c r="FB38" s="4">
        <f t="shared" si="17"/>
        <v>0</v>
      </c>
      <c r="FC38" t="s">
        <v>455</v>
      </c>
      <c r="FD38">
        <v>600</v>
      </c>
      <c r="FE38" s="4">
        <f t="shared" si="18"/>
        <v>0.04</v>
      </c>
      <c r="FF38" s="4">
        <f t="shared" si="19"/>
        <v>0.04</v>
      </c>
      <c r="FG38" s="4" t="str">
        <f t="shared" si="20"/>
        <v>ORDINARIO</v>
      </c>
      <c r="FN38" s="7" t="s">
        <v>843</v>
      </c>
      <c r="FO38" s="7" t="s">
        <v>843</v>
      </c>
      <c r="FP38" s="7" t="s">
        <v>843</v>
      </c>
      <c r="FQ38" s="7" t="s">
        <v>843</v>
      </c>
      <c r="FR38" s="7" t="s">
        <v>843</v>
      </c>
      <c r="FS38" s="7" t="s">
        <v>843</v>
      </c>
      <c r="FT38" s="7" t="s">
        <v>843</v>
      </c>
      <c r="FU38" s="7" t="s">
        <v>843</v>
      </c>
      <c r="GH38" s="7" t="s">
        <v>843</v>
      </c>
      <c r="GL38" s="7" t="s">
        <v>843</v>
      </c>
      <c r="GM38" s="7" t="s">
        <v>843</v>
      </c>
      <c r="GN38" s="7" t="s">
        <v>843</v>
      </c>
      <c r="GO38" s="7" t="s">
        <v>843</v>
      </c>
      <c r="GQ38" s="7" t="s">
        <v>843</v>
      </c>
      <c r="GR38" s="7" t="s">
        <v>843</v>
      </c>
      <c r="GS38" s="7" t="s">
        <v>843</v>
      </c>
      <c r="GT38" s="7" t="s">
        <v>843</v>
      </c>
      <c r="GU38" s="7" t="s">
        <v>843</v>
      </c>
      <c r="GV38" s="7" t="s">
        <v>843</v>
      </c>
      <c r="GW38" s="7" t="s">
        <v>843</v>
      </c>
      <c r="GX38" s="7" t="s">
        <v>843</v>
      </c>
      <c r="GY38" s="7" t="s">
        <v>843</v>
      </c>
      <c r="HC38" s="7" t="s">
        <v>843</v>
      </c>
      <c r="HD38" s="7" t="s">
        <v>843</v>
      </c>
      <c r="HE38" s="7" t="s">
        <v>843</v>
      </c>
      <c r="HF38" s="7" t="s">
        <v>843</v>
      </c>
      <c r="HG38" s="7" t="s">
        <v>843</v>
      </c>
      <c r="HH38" s="7" t="s">
        <v>843</v>
      </c>
      <c r="HI38" s="7" t="s">
        <v>843</v>
      </c>
      <c r="HJ38" s="7" t="s">
        <v>843</v>
      </c>
      <c r="HK38" s="7" t="s">
        <v>843</v>
      </c>
      <c r="HL38" s="7" t="s">
        <v>843</v>
      </c>
      <c r="HN38" s="7" t="s">
        <v>843</v>
      </c>
      <c r="HP38" s="7" t="s">
        <v>843</v>
      </c>
      <c r="HQ38" s="7" t="s">
        <v>843</v>
      </c>
      <c r="HU38" s="7" t="s">
        <v>843</v>
      </c>
      <c r="HW38" s="7" t="s">
        <v>843</v>
      </c>
      <c r="HX38" s="7" t="s">
        <v>843</v>
      </c>
      <c r="HY38" s="7" t="s">
        <v>843</v>
      </c>
      <c r="HZ38" s="7" t="s">
        <v>843</v>
      </c>
      <c r="IA38" s="7" t="s">
        <v>843</v>
      </c>
      <c r="IB38" s="7" t="s">
        <v>843</v>
      </c>
      <c r="IC38" s="7" t="s">
        <v>843</v>
      </c>
      <c r="IE38" s="7" t="s">
        <v>843</v>
      </c>
      <c r="IF38" s="7" t="s">
        <v>843</v>
      </c>
      <c r="IL38" s="7" t="s">
        <v>843</v>
      </c>
      <c r="IO38" s="7" t="s">
        <v>843</v>
      </c>
      <c r="IP38" s="7" t="s">
        <v>843</v>
      </c>
      <c r="IQ38" t="s">
        <v>843</v>
      </c>
      <c r="IR38" s="7" t="s">
        <v>843</v>
      </c>
      <c r="IS38" s="7" t="s">
        <v>843</v>
      </c>
      <c r="IT38" s="7" t="s">
        <v>843</v>
      </c>
      <c r="IW38" s="7" t="s">
        <v>843</v>
      </c>
      <c r="IX38" s="7" t="s">
        <v>843</v>
      </c>
      <c r="IY38" s="7" t="s">
        <v>843</v>
      </c>
      <c r="IZ38" s="7" t="s">
        <v>843</v>
      </c>
      <c r="JA38" s="7" t="s">
        <v>843</v>
      </c>
      <c r="JB38" s="7" t="s">
        <v>843</v>
      </c>
      <c r="JC38" s="7" t="s">
        <v>843</v>
      </c>
      <c r="JD38" s="7" t="s">
        <v>843</v>
      </c>
      <c r="JE38" s="7" t="s">
        <v>843</v>
      </c>
      <c r="JG38" s="7" t="s">
        <v>843</v>
      </c>
      <c r="JJ38" s="7" t="s">
        <v>843</v>
      </c>
      <c r="JL38" s="7" t="s">
        <v>843</v>
      </c>
      <c r="JM38" s="7" t="s">
        <v>843</v>
      </c>
    </row>
    <row r="39" spans="1:306" x14ac:dyDescent="0.3">
      <c r="A39">
        <v>37</v>
      </c>
      <c r="B39" t="s">
        <v>843</v>
      </c>
      <c r="C39" t="s">
        <v>948</v>
      </c>
      <c r="D39" s="1" t="s">
        <v>1206</v>
      </c>
      <c r="E39" t="s">
        <v>845</v>
      </c>
      <c r="G39" t="s">
        <v>846</v>
      </c>
      <c r="H39" t="s">
        <v>847</v>
      </c>
      <c r="I39" t="s">
        <v>1207</v>
      </c>
      <c r="J39">
        <v>8323</v>
      </c>
      <c r="K39" t="s">
        <v>1208</v>
      </c>
      <c r="L39" t="s">
        <v>1209</v>
      </c>
      <c r="M39" t="s">
        <v>424</v>
      </c>
      <c r="N39" t="s">
        <v>424</v>
      </c>
      <c r="O39">
        <v>72590</v>
      </c>
      <c r="P39">
        <v>2222450490</v>
      </c>
      <c r="Q39" s="3" t="s">
        <v>1210</v>
      </c>
      <c r="R39">
        <v>19</v>
      </c>
      <c r="S39" t="s">
        <v>1855</v>
      </c>
      <c r="T39" t="s">
        <v>1799</v>
      </c>
      <c r="U39" t="s">
        <v>1800</v>
      </c>
      <c r="V39">
        <v>262.45</v>
      </c>
      <c r="W39">
        <v>262.45</v>
      </c>
      <c r="X39">
        <v>1</v>
      </c>
      <c r="Y39" t="s">
        <v>1784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1211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853</v>
      </c>
      <c r="AR39" s="4">
        <f t="shared" si="13"/>
        <v>22</v>
      </c>
      <c r="AS39">
        <v>1</v>
      </c>
      <c r="AT39" t="s">
        <v>1025</v>
      </c>
      <c r="AU39">
        <v>7</v>
      </c>
      <c r="AV39" t="s">
        <v>855</v>
      </c>
      <c r="AW39">
        <v>6</v>
      </c>
      <c r="AX39">
        <v>1</v>
      </c>
      <c r="BE39">
        <v>2</v>
      </c>
      <c r="BF39" t="s">
        <v>856</v>
      </c>
      <c r="BH39">
        <v>2</v>
      </c>
      <c r="BI39" t="s">
        <v>857</v>
      </c>
      <c r="BJ39">
        <v>8</v>
      </c>
      <c r="BK39">
        <v>7</v>
      </c>
      <c r="BL39">
        <v>15</v>
      </c>
      <c r="BM39" t="s">
        <v>858</v>
      </c>
      <c r="BN39">
        <v>7</v>
      </c>
      <c r="BP39">
        <v>1</v>
      </c>
      <c r="BR39">
        <v>1</v>
      </c>
      <c r="BS39">
        <v>3</v>
      </c>
      <c r="BT39">
        <v>1</v>
      </c>
      <c r="BU39" s="4">
        <f t="shared" si="14"/>
        <v>7</v>
      </c>
      <c r="BV39">
        <v>4</v>
      </c>
      <c r="BW39">
        <v>1</v>
      </c>
      <c r="BY39">
        <v>1</v>
      </c>
      <c r="BZ39">
        <v>2</v>
      </c>
      <c r="CB39">
        <v>7</v>
      </c>
      <c r="CC39">
        <v>6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CY39" t="s">
        <v>1746</v>
      </c>
      <c r="CZ39" t="s">
        <v>1786</v>
      </c>
      <c r="DA39" t="s">
        <v>1748</v>
      </c>
      <c r="DB39" t="s">
        <v>1856</v>
      </c>
      <c r="DG39">
        <v>16</v>
      </c>
      <c r="DH39" t="s">
        <v>854</v>
      </c>
      <c r="DI39">
        <v>2024</v>
      </c>
      <c r="DJ39" t="s">
        <v>1393</v>
      </c>
      <c r="DK39" t="s">
        <v>1857</v>
      </c>
      <c r="DL39" t="s">
        <v>1858</v>
      </c>
      <c r="DM39" t="s">
        <v>1859</v>
      </c>
      <c r="DN39" t="s">
        <v>1860</v>
      </c>
      <c r="DO39" t="s">
        <v>1861</v>
      </c>
      <c r="DP39" t="s">
        <v>442</v>
      </c>
      <c r="DQ39" t="s">
        <v>443</v>
      </c>
      <c r="DR39" t="s">
        <v>1213</v>
      </c>
      <c r="DS39" s="11" t="s">
        <v>1214</v>
      </c>
      <c r="DT39" s="1" t="s">
        <v>884</v>
      </c>
      <c r="DU39" t="s">
        <v>1215</v>
      </c>
      <c r="DV39" s="11" t="s">
        <v>1216</v>
      </c>
      <c r="DW39" t="s">
        <v>1047</v>
      </c>
      <c r="DX39" t="s">
        <v>1217</v>
      </c>
      <c r="DY39" s="11" t="s">
        <v>1218</v>
      </c>
      <c r="DZ39" t="s">
        <v>874</v>
      </c>
      <c r="EA39" t="s">
        <v>1219</v>
      </c>
      <c r="EB39" s="11" t="s">
        <v>1220</v>
      </c>
      <c r="EC39" t="s">
        <v>868</v>
      </c>
      <c r="ED39" t="s">
        <v>1221</v>
      </c>
      <c r="EE39" s="11" t="s">
        <v>1222</v>
      </c>
      <c r="EF39" t="s">
        <v>868</v>
      </c>
      <c r="EG39" t="s">
        <v>1223</v>
      </c>
      <c r="EH39" s="11" t="s">
        <v>1224</v>
      </c>
      <c r="EI39" t="s">
        <v>874</v>
      </c>
      <c r="EJ39" t="s">
        <v>1225</v>
      </c>
      <c r="EK39" s="11" t="s">
        <v>1226</v>
      </c>
      <c r="EL39" t="s">
        <v>874</v>
      </c>
      <c r="EM39" t="s">
        <v>1227</v>
      </c>
      <c r="EN39" s="11" t="s">
        <v>1228</v>
      </c>
      <c r="EO39" t="s">
        <v>877</v>
      </c>
      <c r="EQ39" s="11" t="s">
        <v>1229</v>
      </c>
      <c r="ER39" t="s">
        <v>1230</v>
      </c>
      <c r="ES39" t="s">
        <v>1231</v>
      </c>
      <c r="EU39">
        <v>0</v>
      </c>
      <c r="EV39" s="4">
        <f t="shared" si="15"/>
        <v>0</v>
      </c>
      <c r="EX39">
        <v>0</v>
      </c>
      <c r="EY39" s="4">
        <f t="shared" si="16"/>
        <v>0</v>
      </c>
      <c r="FA39">
        <v>19</v>
      </c>
      <c r="FB39" s="4">
        <f t="shared" si="17"/>
        <v>9.4999999999999998E-3</v>
      </c>
      <c r="FC39" t="s">
        <v>455</v>
      </c>
      <c r="FD39">
        <v>15000</v>
      </c>
      <c r="FE39" s="4">
        <f t="shared" si="18"/>
        <v>1</v>
      </c>
      <c r="FF39" s="4">
        <f t="shared" si="19"/>
        <v>1.0095000000000001</v>
      </c>
      <c r="FG39" s="4" t="str">
        <f t="shared" si="20"/>
        <v>ALTO</v>
      </c>
      <c r="FN39" s="7" t="s">
        <v>843</v>
      </c>
      <c r="FO39" s="7" t="s">
        <v>843</v>
      </c>
      <c r="FP39" s="7" t="s">
        <v>843</v>
      </c>
      <c r="FQ39" s="7" t="s">
        <v>843</v>
      </c>
      <c r="FR39" s="7" t="s">
        <v>843</v>
      </c>
      <c r="FS39" s="7" t="s">
        <v>843</v>
      </c>
      <c r="FT39" s="7" t="s">
        <v>843</v>
      </c>
      <c r="FU39" s="7" t="s">
        <v>843</v>
      </c>
      <c r="GH39" s="7" t="s">
        <v>843</v>
      </c>
      <c r="GL39" s="7" t="s">
        <v>843</v>
      </c>
      <c r="GM39" s="7" t="s">
        <v>843</v>
      </c>
      <c r="GN39" s="7" t="s">
        <v>843</v>
      </c>
      <c r="GO39" s="7" t="s">
        <v>843</v>
      </c>
      <c r="GQ39" s="7" t="s">
        <v>843</v>
      </c>
      <c r="GR39" s="7" t="s">
        <v>843</v>
      </c>
      <c r="GS39" s="7" t="s">
        <v>843</v>
      </c>
      <c r="GT39" s="7" t="s">
        <v>843</v>
      </c>
      <c r="GV39" s="7" t="s">
        <v>843</v>
      </c>
      <c r="GW39" s="7" t="s">
        <v>843</v>
      </c>
      <c r="GX39" s="7" t="s">
        <v>843</v>
      </c>
      <c r="GY39" s="7" t="s">
        <v>843</v>
      </c>
      <c r="HC39" s="7" t="s">
        <v>843</v>
      </c>
      <c r="HD39" s="7" t="s">
        <v>843</v>
      </c>
      <c r="HE39" s="7" t="s">
        <v>843</v>
      </c>
      <c r="HF39" s="7" t="s">
        <v>843</v>
      </c>
      <c r="HG39" s="7" t="s">
        <v>843</v>
      </c>
      <c r="HH39" s="7" t="s">
        <v>843</v>
      </c>
      <c r="HI39" s="7" t="s">
        <v>843</v>
      </c>
      <c r="HJ39" s="7" t="s">
        <v>843</v>
      </c>
      <c r="HK39" s="7" t="s">
        <v>843</v>
      </c>
      <c r="HL39" s="7" t="s">
        <v>843</v>
      </c>
      <c r="HN39" s="7" t="s">
        <v>843</v>
      </c>
      <c r="HP39" s="7" t="s">
        <v>843</v>
      </c>
      <c r="HQ39" s="7" t="s">
        <v>843</v>
      </c>
      <c r="HU39" s="7" t="s">
        <v>843</v>
      </c>
      <c r="HW39" s="7" t="s">
        <v>843</v>
      </c>
      <c r="HX39" s="7" t="s">
        <v>843</v>
      </c>
      <c r="HY39" s="7" t="s">
        <v>843</v>
      </c>
      <c r="HZ39" s="7" t="s">
        <v>843</v>
      </c>
      <c r="IA39" s="7" t="s">
        <v>843</v>
      </c>
      <c r="IB39" s="7" t="s">
        <v>843</v>
      </c>
      <c r="IC39" s="7" t="s">
        <v>843</v>
      </c>
      <c r="IE39" s="7" t="s">
        <v>843</v>
      </c>
      <c r="IF39" s="7" t="s">
        <v>843</v>
      </c>
      <c r="IL39" s="7" t="s">
        <v>843</v>
      </c>
      <c r="IO39" s="7" t="s">
        <v>843</v>
      </c>
      <c r="IP39" s="7" t="s">
        <v>843</v>
      </c>
      <c r="IQ39" s="7" t="s">
        <v>843</v>
      </c>
      <c r="IR39" s="7" t="s">
        <v>843</v>
      </c>
      <c r="IS39" s="7" t="s">
        <v>843</v>
      </c>
      <c r="IT39" s="7" t="s">
        <v>843</v>
      </c>
      <c r="IW39" s="7" t="s">
        <v>843</v>
      </c>
      <c r="IX39" s="7" t="s">
        <v>843</v>
      </c>
      <c r="IY39" s="7" t="s">
        <v>843</v>
      </c>
      <c r="IZ39" s="7" t="s">
        <v>843</v>
      </c>
      <c r="JA39" s="7" t="s">
        <v>843</v>
      </c>
      <c r="JB39" s="7" t="s">
        <v>843</v>
      </c>
      <c r="JC39" s="7" t="s">
        <v>843</v>
      </c>
      <c r="JD39" s="7" t="s">
        <v>843</v>
      </c>
      <c r="JE39" s="7" t="s">
        <v>843</v>
      </c>
      <c r="JG39" s="7" t="s">
        <v>843</v>
      </c>
      <c r="JJ39" s="7" t="s">
        <v>843</v>
      </c>
      <c r="JL39" s="7" t="s">
        <v>843</v>
      </c>
      <c r="JM39" s="7" t="s">
        <v>843</v>
      </c>
    </row>
    <row r="40" spans="1:306" x14ac:dyDescent="0.3">
      <c r="A40">
        <v>38</v>
      </c>
      <c r="B40" t="s">
        <v>843</v>
      </c>
      <c r="C40" t="s">
        <v>948</v>
      </c>
      <c r="D40" s="1" t="s">
        <v>1183</v>
      </c>
      <c r="E40" t="s">
        <v>845</v>
      </c>
      <c r="G40" t="s">
        <v>1184</v>
      </c>
      <c r="H40" t="s">
        <v>847</v>
      </c>
      <c r="I40" t="s">
        <v>818</v>
      </c>
      <c r="J40">
        <v>1009</v>
      </c>
      <c r="L40" t="s">
        <v>1185</v>
      </c>
      <c r="M40" t="s">
        <v>748</v>
      </c>
      <c r="N40" t="s">
        <v>424</v>
      </c>
      <c r="O40">
        <v>72700</v>
      </c>
      <c r="P40">
        <v>2222268633</v>
      </c>
      <c r="R40">
        <v>13</v>
      </c>
      <c r="S40" t="s">
        <v>1186</v>
      </c>
      <c r="T40" t="s">
        <v>1730</v>
      </c>
      <c r="U40" t="s">
        <v>1865</v>
      </c>
      <c r="V40">
        <v>266</v>
      </c>
      <c r="W40">
        <v>266</v>
      </c>
      <c r="X40">
        <v>1</v>
      </c>
      <c r="Y40" t="s">
        <v>1784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1187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853</v>
      </c>
      <c r="AR40" s="4">
        <f t="shared" si="13"/>
        <v>16</v>
      </c>
      <c r="AS40">
        <v>1</v>
      </c>
      <c r="AT40" t="s">
        <v>1025</v>
      </c>
      <c r="AU40">
        <v>6</v>
      </c>
      <c r="AV40" t="s">
        <v>855</v>
      </c>
      <c r="AW40">
        <v>5</v>
      </c>
      <c r="AX40">
        <v>1</v>
      </c>
      <c r="BE40">
        <v>1</v>
      </c>
      <c r="BF40" t="s">
        <v>856</v>
      </c>
      <c r="BG40">
        <v>1</v>
      </c>
      <c r="BI40" t="s">
        <v>857</v>
      </c>
      <c r="BJ40">
        <v>7</v>
      </c>
      <c r="BK40">
        <v>4</v>
      </c>
      <c r="BL40">
        <v>11</v>
      </c>
      <c r="BM40" t="s">
        <v>858</v>
      </c>
      <c r="BN40">
        <v>3</v>
      </c>
      <c r="BP40">
        <v>2</v>
      </c>
      <c r="BR40">
        <v>1</v>
      </c>
      <c r="BS40">
        <v>2</v>
      </c>
      <c r="BT40">
        <v>7</v>
      </c>
      <c r="BU40" s="4">
        <f t="shared" si="14"/>
        <v>6</v>
      </c>
      <c r="BV40">
        <v>4</v>
      </c>
      <c r="BW40">
        <v>1</v>
      </c>
      <c r="BY40">
        <v>1</v>
      </c>
      <c r="BZ40">
        <v>1</v>
      </c>
      <c r="CB40">
        <v>1</v>
      </c>
      <c r="CC40">
        <v>4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CY40" t="s">
        <v>1746</v>
      </c>
      <c r="CZ40" t="s">
        <v>1747</v>
      </c>
      <c r="DA40" t="s">
        <v>1748</v>
      </c>
      <c r="DB40" t="s">
        <v>1786</v>
      </c>
      <c r="DG40">
        <v>26</v>
      </c>
      <c r="DH40" t="s">
        <v>854</v>
      </c>
      <c r="DI40">
        <v>2024</v>
      </c>
      <c r="DJ40" t="s">
        <v>1392</v>
      </c>
      <c r="DK40" t="s">
        <v>1863</v>
      </c>
      <c r="DL40" t="s">
        <v>1827</v>
      </c>
      <c r="DM40" t="s">
        <v>1864</v>
      </c>
      <c r="DN40" t="s">
        <v>1862</v>
      </c>
      <c r="DO40" t="s">
        <v>1869</v>
      </c>
      <c r="DP40" t="s">
        <v>442</v>
      </c>
      <c r="DQ40" t="s">
        <v>443</v>
      </c>
      <c r="DR40" t="s">
        <v>1189</v>
      </c>
      <c r="DS40" s="11" t="s">
        <v>1188</v>
      </c>
      <c r="DT40" t="s">
        <v>1230</v>
      </c>
      <c r="DU40" t="s">
        <v>1190</v>
      </c>
      <c r="DV40" s="11" t="s">
        <v>1191</v>
      </c>
      <c r="DW40" t="s">
        <v>868</v>
      </c>
      <c r="DX40" t="s">
        <v>1192</v>
      </c>
      <c r="DY40" s="11" t="s">
        <v>1193</v>
      </c>
      <c r="DZ40" t="s">
        <v>874</v>
      </c>
      <c r="EA40" t="s">
        <v>1194</v>
      </c>
      <c r="EB40" s="11" t="s">
        <v>1195</v>
      </c>
      <c r="EC40" t="s">
        <v>874</v>
      </c>
      <c r="ED40" t="s">
        <v>1196</v>
      </c>
      <c r="EE40" s="11" t="s">
        <v>1197</v>
      </c>
      <c r="EF40" t="s">
        <v>874</v>
      </c>
      <c r="EG40" t="s">
        <v>1198</v>
      </c>
      <c r="EH40" s="11" t="s">
        <v>1199</v>
      </c>
      <c r="EI40" t="s">
        <v>871</v>
      </c>
      <c r="EJ40" t="s">
        <v>1200</v>
      </c>
      <c r="EK40" s="11" t="s">
        <v>1201</v>
      </c>
      <c r="EL40" t="s">
        <v>884</v>
      </c>
      <c r="EM40" t="s">
        <v>1202</v>
      </c>
      <c r="EN40" s="11" t="s">
        <v>1203</v>
      </c>
      <c r="EQ40" s="11" t="s">
        <v>1204</v>
      </c>
      <c r="ER40" t="s">
        <v>868</v>
      </c>
      <c r="ES40" t="s">
        <v>1205</v>
      </c>
      <c r="EU40">
        <v>0</v>
      </c>
      <c r="EV40" s="4">
        <f t="shared" si="15"/>
        <v>0</v>
      </c>
      <c r="EX40">
        <v>0</v>
      </c>
      <c r="EY40" s="4">
        <f t="shared" si="16"/>
        <v>0</v>
      </c>
      <c r="FA40">
        <v>0</v>
      </c>
      <c r="FB40" s="4">
        <f t="shared" si="17"/>
        <v>0</v>
      </c>
      <c r="FC40" t="s">
        <v>455</v>
      </c>
      <c r="FD40">
        <v>600</v>
      </c>
      <c r="FE40" s="4">
        <f t="shared" si="18"/>
        <v>0.04</v>
      </c>
      <c r="FF40" s="4">
        <f t="shared" si="19"/>
        <v>0.04</v>
      </c>
      <c r="FG40" s="4" t="str">
        <f t="shared" si="20"/>
        <v>ORDINARIO</v>
      </c>
      <c r="FN40" s="7" t="s">
        <v>843</v>
      </c>
      <c r="FO40" s="7" t="s">
        <v>843</v>
      </c>
      <c r="FP40" s="7" t="s">
        <v>843</v>
      </c>
      <c r="FQ40" s="7" t="s">
        <v>843</v>
      </c>
      <c r="FR40" s="7" t="s">
        <v>843</v>
      </c>
      <c r="FS40" s="7" t="s">
        <v>843</v>
      </c>
      <c r="FT40" s="7" t="s">
        <v>843</v>
      </c>
      <c r="FU40" s="7" t="s">
        <v>843</v>
      </c>
      <c r="GH40" s="7" t="s">
        <v>843</v>
      </c>
      <c r="GL40" s="7" t="s">
        <v>843</v>
      </c>
      <c r="GM40" t="s">
        <v>843</v>
      </c>
      <c r="GN40" t="s">
        <v>843</v>
      </c>
      <c r="GO40" s="7" t="s">
        <v>843</v>
      </c>
      <c r="GQ40" s="7" t="s">
        <v>843</v>
      </c>
      <c r="GR40" s="7" t="s">
        <v>843</v>
      </c>
      <c r="GS40" s="7" t="s">
        <v>843</v>
      </c>
      <c r="GT40" s="7" t="s">
        <v>843</v>
      </c>
      <c r="GV40" s="7" t="s">
        <v>843</v>
      </c>
      <c r="GW40" s="7" t="s">
        <v>843</v>
      </c>
      <c r="GX40" s="7" t="s">
        <v>843</v>
      </c>
      <c r="GY40" s="7" t="s">
        <v>843</v>
      </c>
      <c r="HC40" s="7" t="s">
        <v>843</v>
      </c>
      <c r="HD40" s="7" t="s">
        <v>843</v>
      </c>
      <c r="HE40" s="7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K40" s="7" t="s">
        <v>843</v>
      </c>
      <c r="HL40" s="7" t="s">
        <v>843</v>
      </c>
      <c r="HN40" s="7" t="s">
        <v>843</v>
      </c>
      <c r="HP40" s="7" t="s">
        <v>843</v>
      </c>
      <c r="HQ40" s="7" t="s">
        <v>843</v>
      </c>
      <c r="HU40" s="7" t="s">
        <v>843</v>
      </c>
      <c r="HW40" s="7" t="s">
        <v>843</v>
      </c>
      <c r="HX40" s="7" t="s">
        <v>843</v>
      </c>
      <c r="HY40" s="7" t="s">
        <v>843</v>
      </c>
      <c r="HZ40" s="7" t="s">
        <v>843</v>
      </c>
      <c r="IA40" s="7" t="s">
        <v>843</v>
      </c>
      <c r="IB40" s="7" t="s">
        <v>843</v>
      </c>
      <c r="IC40" s="7" t="s">
        <v>843</v>
      </c>
      <c r="IE40" s="7" t="s">
        <v>843</v>
      </c>
      <c r="IF40" s="7" t="s">
        <v>843</v>
      </c>
      <c r="IL40" s="7" t="s">
        <v>843</v>
      </c>
      <c r="IO40" s="7" t="s">
        <v>843</v>
      </c>
      <c r="IP40" s="7" t="s">
        <v>843</v>
      </c>
      <c r="IQ40" t="s">
        <v>843</v>
      </c>
      <c r="IR40" s="7" t="s">
        <v>843</v>
      </c>
      <c r="IS40" s="7" t="s">
        <v>843</v>
      </c>
      <c r="IT40" s="7" t="s">
        <v>843</v>
      </c>
      <c r="IW40" s="7" t="s">
        <v>843</v>
      </c>
      <c r="IX40" s="7" t="s">
        <v>843</v>
      </c>
      <c r="IY40" s="7" t="s">
        <v>843</v>
      </c>
      <c r="IZ40" s="7" t="s">
        <v>843</v>
      </c>
      <c r="JA40" s="7" t="s">
        <v>843</v>
      </c>
      <c r="JB40" s="7" t="s">
        <v>843</v>
      </c>
      <c r="JC40" s="7" t="s">
        <v>843</v>
      </c>
      <c r="JD40" s="7" t="s">
        <v>843</v>
      </c>
      <c r="JE40" s="7" t="s">
        <v>843</v>
      </c>
      <c r="JG40" s="7" t="s">
        <v>843</v>
      </c>
      <c r="JJ40" s="7" t="s">
        <v>843</v>
      </c>
      <c r="JL40" s="7" t="s">
        <v>843</v>
      </c>
      <c r="JM40" s="7" t="s">
        <v>843</v>
      </c>
    </row>
    <row r="41" spans="1:306" x14ac:dyDescent="0.3">
      <c r="A41">
        <v>39</v>
      </c>
      <c r="B41" t="s">
        <v>843</v>
      </c>
      <c r="C41" t="s">
        <v>948</v>
      </c>
      <c r="D41" s="1" t="s">
        <v>1398</v>
      </c>
      <c r="E41" t="s">
        <v>845</v>
      </c>
      <c r="G41" t="s">
        <v>1399</v>
      </c>
      <c r="H41" t="s">
        <v>847</v>
      </c>
      <c r="I41" t="s">
        <v>1400</v>
      </c>
      <c r="J41">
        <v>805</v>
      </c>
      <c r="K41" t="s">
        <v>1401</v>
      </c>
      <c r="L41" t="s">
        <v>1402</v>
      </c>
      <c r="M41" t="s">
        <v>1403</v>
      </c>
      <c r="N41" t="s">
        <v>424</v>
      </c>
      <c r="O41">
        <v>74270</v>
      </c>
      <c r="P41">
        <v>2444438152</v>
      </c>
      <c r="T41" t="s">
        <v>1792</v>
      </c>
      <c r="U41" t="s">
        <v>1793</v>
      </c>
      <c r="V41">
        <v>390</v>
      </c>
      <c r="W41">
        <v>390</v>
      </c>
      <c r="X41">
        <v>1</v>
      </c>
      <c r="Y41" t="s">
        <v>1784</v>
      </c>
      <c r="Z41">
        <v>1</v>
      </c>
      <c r="AA41">
        <v>1</v>
      </c>
      <c r="AB41">
        <v>1</v>
      </c>
      <c r="AC41">
        <v>0</v>
      </c>
      <c r="AD41" t="s">
        <v>913</v>
      </c>
      <c r="AE41" t="s">
        <v>851</v>
      </c>
      <c r="AF41" t="s">
        <v>1404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853</v>
      </c>
      <c r="AR41" s="4">
        <f t="shared" si="13"/>
        <v>23</v>
      </c>
      <c r="AS41">
        <v>1</v>
      </c>
      <c r="AT41" t="s">
        <v>1025</v>
      </c>
      <c r="AU41">
        <v>6</v>
      </c>
      <c r="AV41" t="s">
        <v>855</v>
      </c>
      <c r="AW41">
        <v>5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9</v>
      </c>
      <c r="BK41">
        <v>7</v>
      </c>
      <c r="BL41">
        <v>16</v>
      </c>
      <c r="BM41" t="s">
        <v>858</v>
      </c>
      <c r="BN41">
        <v>4</v>
      </c>
      <c r="BP41">
        <v>1</v>
      </c>
      <c r="BQ41">
        <v>3</v>
      </c>
      <c r="BR41">
        <v>1</v>
      </c>
      <c r="BS41">
        <v>5</v>
      </c>
      <c r="BT41">
        <v>4</v>
      </c>
      <c r="BU41" s="4">
        <f t="shared" si="14"/>
        <v>5</v>
      </c>
      <c r="BV41">
        <v>3</v>
      </c>
      <c r="BW41">
        <v>1</v>
      </c>
      <c r="BY41">
        <v>1</v>
      </c>
      <c r="BZ41">
        <v>1</v>
      </c>
      <c r="CB41">
        <v>2</v>
      </c>
      <c r="CC41">
        <v>5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CY41" t="s">
        <v>1746</v>
      </c>
      <c r="CZ41" t="s">
        <v>1747</v>
      </c>
      <c r="DA41" t="s">
        <v>1748</v>
      </c>
      <c r="DB41" t="s">
        <v>1786</v>
      </c>
      <c r="DG41">
        <v>24</v>
      </c>
      <c r="DH41" t="s">
        <v>436</v>
      </c>
      <c r="DI41">
        <v>2024</v>
      </c>
      <c r="DJ41" t="s">
        <v>1496</v>
      </c>
      <c r="DK41" t="s">
        <v>1823</v>
      </c>
      <c r="DL41" t="s">
        <v>1889</v>
      </c>
      <c r="DM41" t="s">
        <v>1890</v>
      </c>
      <c r="DN41" t="s">
        <v>1891</v>
      </c>
      <c r="DO41" t="s">
        <v>1892</v>
      </c>
      <c r="DP41" t="s">
        <v>442</v>
      </c>
      <c r="DQ41" t="s">
        <v>443</v>
      </c>
      <c r="DR41" t="s">
        <v>1405</v>
      </c>
      <c r="DS41" s="11" t="s">
        <v>1406</v>
      </c>
      <c r="DT41" t="s">
        <v>1230</v>
      </c>
      <c r="DU41" t="s">
        <v>1407</v>
      </c>
      <c r="DV41" s="11" t="s">
        <v>1408</v>
      </c>
      <c r="DW41" t="s">
        <v>868</v>
      </c>
      <c r="DX41" t="s">
        <v>1409</v>
      </c>
      <c r="DY41" s="11" t="s">
        <v>1410</v>
      </c>
      <c r="DZ41" t="s">
        <v>884</v>
      </c>
      <c r="EA41" t="s">
        <v>1411</v>
      </c>
      <c r="EB41" s="11" t="s">
        <v>1412</v>
      </c>
      <c r="EC41" t="s">
        <v>868</v>
      </c>
      <c r="ED41" t="s">
        <v>1413</v>
      </c>
      <c r="EE41" s="11" t="s">
        <v>1414</v>
      </c>
      <c r="EF41" t="s">
        <v>874</v>
      </c>
      <c r="EG41" t="s">
        <v>1415</v>
      </c>
      <c r="EH41" s="11" t="s">
        <v>1416</v>
      </c>
      <c r="EI41" t="s">
        <v>868</v>
      </c>
      <c r="EJ41" t="s">
        <v>1417</v>
      </c>
      <c r="EK41" s="11" t="s">
        <v>1418</v>
      </c>
      <c r="EL41" t="s">
        <v>877</v>
      </c>
      <c r="EM41" t="s">
        <v>1419</v>
      </c>
      <c r="EU41">
        <v>0</v>
      </c>
      <c r="EV41" s="4">
        <f t="shared" si="15"/>
        <v>0</v>
      </c>
      <c r="EX41">
        <v>0</v>
      </c>
      <c r="EY41" s="4">
        <f t="shared" si="16"/>
        <v>0</v>
      </c>
      <c r="FA41">
        <v>0</v>
      </c>
      <c r="FB41" s="4">
        <f t="shared" si="17"/>
        <v>0</v>
      </c>
      <c r="FC41" t="s">
        <v>455</v>
      </c>
      <c r="FD41">
        <v>540</v>
      </c>
      <c r="FE41" s="4">
        <f t="shared" si="18"/>
        <v>3.5999999999999997E-2</v>
      </c>
      <c r="FF41" s="4">
        <f t="shared" si="19"/>
        <v>3.5999999999999997E-2</v>
      </c>
      <c r="FG41" s="4" t="str">
        <f t="shared" si="20"/>
        <v>ORDINARIO</v>
      </c>
      <c r="FN41" s="7" t="s">
        <v>843</v>
      </c>
      <c r="FO41" s="7" t="s">
        <v>843</v>
      </c>
      <c r="FP41" s="7" t="s">
        <v>843</v>
      </c>
      <c r="FQ41" s="7" t="s">
        <v>843</v>
      </c>
      <c r="FR41" t="s">
        <v>843</v>
      </c>
      <c r="FS41" s="7" t="s">
        <v>843</v>
      </c>
      <c r="FT41" s="7" t="s">
        <v>843</v>
      </c>
      <c r="FU41" s="7" t="s">
        <v>843</v>
      </c>
      <c r="GH41" s="7" t="s">
        <v>843</v>
      </c>
      <c r="GL41" s="7" t="s">
        <v>843</v>
      </c>
      <c r="GM41" t="s">
        <v>843</v>
      </c>
      <c r="GN41" t="s">
        <v>843</v>
      </c>
      <c r="GO41" s="7" t="s">
        <v>843</v>
      </c>
      <c r="GQ41" s="7" t="s">
        <v>843</v>
      </c>
      <c r="GR41" s="7" t="s">
        <v>843</v>
      </c>
      <c r="GS41" s="7" t="s">
        <v>843</v>
      </c>
      <c r="GT41" s="7" t="s">
        <v>843</v>
      </c>
      <c r="GU41" s="7" t="s">
        <v>843</v>
      </c>
      <c r="GV41" s="7" t="s">
        <v>843</v>
      </c>
      <c r="GW41" s="7" t="s">
        <v>843</v>
      </c>
      <c r="GX41" s="7" t="s">
        <v>843</v>
      </c>
      <c r="GY41" s="7" t="s">
        <v>843</v>
      </c>
      <c r="HC41" s="7" t="s">
        <v>843</v>
      </c>
      <c r="HD41" s="7" t="s">
        <v>843</v>
      </c>
      <c r="HE41" s="7" t="s">
        <v>843</v>
      </c>
      <c r="HF41" s="7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N41" s="7" t="s">
        <v>843</v>
      </c>
      <c r="HP41" s="7" t="s">
        <v>843</v>
      </c>
      <c r="HQ41" s="7" t="s">
        <v>843</v>
      </c>
      <c r="HU41" s="7" t="s">
        <v>843</v>
      </c>
      <c r="HW41" s="7" t="s">
        <v>843</v>
      </c>
      <c r="HX41" s="7" t="s">
        <v>843</v>
      </c>
      <c r="HY41" s="7" t="s">
        <v>843</v>
      </c>
      <c r="HZ41" s="7" t="s">
        <v>843</v>
      </c>
      <c r="IA41" s="7" t="s">
        <v>843</v>
      </c>
      <c r="IB41" s="7" t="s">
        <v>843</v>
      </c>
      <c r="IC41" s="7" t="s">
        <v>843</v>
      </c>
      <c r="IE41" s="7" t="s">
        <v>843</v>
      </c>
      <c r="IF41" s="7" t="s">
        <v>843</v>
      </c>
      <c r="IL41" s="7" t="s">
        <v>843</v>
      </c>
      <c r="IO41" s="7" t="s">
        <v>843</v>
      </c>
      <c r="IP41" s="7" t="s">
        <v>843</v>
      </c>
      <c r="IQ41" t="s">
        <v>843</v>
      </c>
      <c r="IR41" s="7" t="s">
        <v>843</v>
      </c>
      <c r="IS41" s="7" t="s">
        <v>843</v>
      </c>
      <c r="IT41" s="7" t="s">
        <v>843</v>
      </c>
      <c r="IW41" s="7" t="s">
        <v>843</v>
      </c>
      <c r="IX41" s="7" t="s">
        <v>843</v>
      </c>
      <c r="IY41" s="7" t="s">
        <v>843</v>
      </c>
      <c r="IZ41" s="7" t="s">
        <v>843</v>
      </c>
      <c r="JA41" s="7" t="s">
        <v>843</v>
      </c>
      <c r="JB41" s="7" t="s">
        <v>843</v>
      </c>
      <c r="JC41" s="7" t="s">
        <v>843</v>
      </c>
      <c r="JD41" s="7" t="s">
        <v>843</v>
      </c>
      <c r="JE41" s="7" t="s">
        <v>843</v>
      </c>
      <c r="JG41" s="7" t="s">
        <v>843</v>
      </c>
      <c r="JJ41" s="7" t="s">
        <v>843</v>
      </c>
      <c r="JL41" s="7" t="s">
        <v>843</v>
      </c>
      <c r="JM41" s="7" t="s">
        <v>843</v>
      </c>
    </row>
    <row r="42" spans="1:306" x14ac:dyDescent="0.3">
      <c r="A42">
        <v>40</v>
      </c>
      <c r="B42" t="s">
        <v>843</v>
      </c>
      <c r="C42" t="s">
        <v>948</v>
      </c>
      <c r="D42" s="1" t="s">
        <v>1490</v>
      </c>
      <c r="E42" t="s">
        <v>845</v>
      </c>
      <c r="G42" t="s">
        <v>846</v>
      </c>
      <c r="H42" t="s">
        <v>847</v>
      </c>
      <c r="I42" t="s">
        <v>1491</v>
      </c>
      <c r="J42">
        <v>1427</v>
      </c>
      <c r="K42" t="s">
        <v>1492</v>
      </c>
      <c r="L42" t="s">
        <v>422</v>
      </c>
      <c r="M42" t="s">
        <v>1493</v>
      </c>
      <c r="N42" t="s">
        <v>424</v>
      </c>
      <c r="O42">
        <v>72810</v>
      </c>
      <c r="P42">
        <v>2222616451</v>
      </c>
      <c r="Q42" s="3" t="s">
        <v>1494</v>
      </c>
      <c r="T42" t="s">
        <v>1730</v>
      </c>
      <c r="U42" t="s">
        <v>1731</v>
      </c>
      <c r="V42">
        <v>240.35</v>
      </c>
      <c r="W42">
        <v>240.35</v>
      </c>
      <c r="X42">
        <v>1</v>
      </c>
      <c r="Y42" t="s">
        <v>1784</v>
      </c>
      <c r="Z42">
        <v>1</v>
      </c>
      <c r="AA42">
        <v>1</v>
      </c>
      <c r="AB42">
        <v>0</v>
      </c>
      <c r="AC42">
        <v>0</v>
      </c>
      <c r="AD42" t="s">
        <v>913</v>
      </c>
      <c r="AE42" t="s">
        <v>851</v>
      </c>
      <c r="AF42" t="s">
        <v>1495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853</v>
      </c>
      <c r="AR42" s="4">
        <f t="shared" si="13"/>
        <v>21</v>
      </c>
      <c r="AS42">
        <v>1</v>
      </c>
      <c r="AT42" t="s">
        <v>1025</v>
      </c>
      <c r="AU42">
        <v>7</v>
      </c>
      <c r="AV42" t="s">
        <v>855</v>
      </c>
      <c r="AW42">
        <v>6</v>
      </c>
      <c r="AX42">
        <v>1</v>
      </c>
      <c r="BE42">
        <v>1</v>
      </c>
      <c r="BF42" t="s">
        <v>856</v>
      </c>
      <c r="BH42">
        <v>1</v>
      </c>
      <c r="BI42" t="s">
        <v>857</v>
      </c>
      <c r="BJ42">
        <v>5</v>
      </c>
      <c r="BK42">
        <v>8</v>
      </c>
      <c r="BL42">
        <v>13</v>
      </c>
      <c r="BM42" t="s">
        <v>858</v>
      </c>
      <c r="BN42">
        <v>6</v>
      </c>
      <c r="BP42">
        <v>2</v>
      </c>
      <c r="BR42">
        <v>1</v>
      </c>
      <c r="BS42">
        <v>3</v>
      </c>
      <c r="BT42">
        <v>1</v>
      </c>
      <c r="BU42" s="4">
        <f t="shared" si="14"/>
        <v>6</v>
      </c>
      <c r="BV42">
        <v>4</v>
      </c>
      <c r="BW42">
        <v>1</v>
      </c>
      <c r="BY42">
        <v>1</v>
      </c>
      <c r="BZ42">
        <v>1</v>
      </c>
      <c r="CB42">
        <v>1</v>
      </c>
      <c r="CC42">
        <v>8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CY42" t="s">
        <v>1746</v>
      </c>
      <c r="CZ42" t="s">
        <v>1747</v>
      </c>
      <c r="DA42" t="s">
        <v>1748</v>
      </c>
      <c r="DB42" t="s">
        <v>1754</v>
      </c>
      <c r="DG42">
        <v>28</v>
      </c>
      <c r="DH42" t="s">
        <v>854</v>
      </c>
      <c r="DI42">
        <v>2024</v>
      </c>
      <c r="DJ42" t="s">
        <v>1503</v>
      </c>
      <c r="DK42" t="s">
        <v>1870</v>
      </c>
      <c r="DL42" t="s">
        <v>1809</v>
      </c>
      <c r="DM42" t="s">
        <v>1795</v>
      </c>
      <c r="DN42" t="s">
        <v>440</v>
      </c>
      <c r="DO42" t="s">
        <v>1871</v>
      </c>
      <c r="DP42" t="s">
        <v>442</v>
      </c>
      <c r="DQ42" t="s">
        <v>443</v>
      </c>
      <c r="DR42" t="s">
        <v>1497</v>
      </c>
      <c r="DS42" s="11" t="s">
        <v>1498</v>
      </c>
      <c r="DT42" s="1" t="s">
        <v>884</v>
      </c>
      <c r="DU42" t="s">
        <v>1499</v>
      </c>
      <c r="DV42" s="11" t="s">
        <v>1500</v>
      </c>
      <c r="DW42" t="s">
        <v>874</v>
      </c>
      <c r="DX42" t="s">
        <v>1501</v>
      </c>
      <c r="DY42" s="11" t="s">
        <v>1502</v>
      </c>
      <c r="DZ42" t="s">
        <v>874</v>
      </c>
      <c r="EA42" t="s">
        <v>1504</v>
      </c>
      <c r="EB42" s="11" t="s">
        <v>1512</v>
      </c>
      <c r="EC42" t="s">
        <v>871</v>
      </c>
      <c r="ED42" t="s">
        <v>1513</v>
      </c>
      <c r="EE42" s="11" t="s">
        <v>1505</v>
      </c>
      <c r="EF42" t="s">
        <v>871</v>
      </c>
      <c r="EG42" t="s">
        <v>1506</v>
      </c>
      <c r="EH42" s="11" t="s">
        <v>1507</v>
      </c>
      <c r="EI42" t="s">
        <v>868</v>
      </c>
      <c r="EJ42" t="s">
        <v>1508</v>
      </c>
      <c r="EK42" s="11" t="s">
        <v>1509</v>
      </c>
      <c r="EL42" t="s">
        <v>868</v>
      </c>
      <c r="EM42" t="s">
        <v>1510</v>
      </c>
      <c r="EN42" s="11" t="s">
        <v>1511</v>
      </c>
      <c r="EQ42" s="11" t="s">
        <v>1514</v>
      </c>
      <c r="ER42" t="s">
        <v>1230</v>
      </c>
      <c r="ES42" t="s">
        <v>1515</v>
      </c>
      <c r="EU42">
        <v>0</v>
      </c>
      <c r="EV42" s="4">
        <f t="shared" si="15"/>
        <v>0</v>
      </c>
      <c r="EX42">
        <v>0</v>
      </c>
      <c r="EY42" s="4">
        <f t="shared" si="16"/>
        <v>0</v>
      </c>
      <c r="FA42">
        <v>0</v>
      </c>
      <c r="FB42" s="4">
        <f t="shared" si="17"/>
        <v>0</v>
      </c>
      <c r="FC42" t="s">
        <v>455</v>
      </c>
      <c r="FD42">
        <v>660</v>
      </c>
      <c r="FE42" s="4">
        <f t="shared" si="18"/>
        <v>4.3999999999999997E-2</v>
      </c>
      <c r="FF42" s="4">
        <f t="shared" si="19"/>
        <v>4.3999999999999997E-2</v>
      </c>
      <c r="FG42" s="4" t="str">
        <f t="shared" si="20"/>
        <v>ORDINARIO</v>
      </c>
      <c r="FN42" s="7" t="s">
        <v>843</v>
      </c>
      <c r="FO42" s="7" t="s">
        <v>843</v>
      </c>
      <c r="FP42" s="7" t="s">
        <v>843</v>
      </c>
      <c r="FQ42" s="7" t="s">
        <v>843</v>
      </c>
      <c r="FR42" s="7" t="s">
        <v>843</v>
      </c>
      <c r="FS42" s="7" t="s">
        <v>843</v>
      </c>
      <c r="FT42" s="7" t="s">
        <v>843</v>
      </c>
      <c r="FU42" s="7" t="s">
        <v>843</v>
      </c>
      <c r="GH42" s="7" t="s">
        <v>843</v>
      </c>
      <c r="GL42" s="7" t="s">
        <v>843</v>
      </c>
      <c r="GM42" t="s">
        <v>843</v>
      </c>
      <c r="GN42" t="s">
        <v>843</v>
      </c>
      <c r="GO42" s="7" t="s">
        <v>843</v>
      </c>
      <c r="GQ42" s="7" t="s">
        <v>843</v>
      </c>
      <c r="GR42" s="7" t="s">
        <v>843</v>
      </c>
      <c r="GS42" s="7" t="s">
        <v>843</v>
      </c>
      <c r="GT42" s="7" t="s">
        <v>843</v>
      </c>
      <c r="GV42" s="7" t="s">
        <v>843</v>
      </c>
      <c r="GW42" s="7" t="s">
        <v>843</v>
      </c>
      <c r="GX42" s="7" t="s">
        <v>843</v>
      </c>
      <c r="GY42" s="7" t="s">
        <v>843</v>
      </c>
      <c r="HC42" s="7" t="s">
        <v>843</v>
      </c>
      <c r="HD42" s="7" t="s">
        <v>843</v>
      </c>
      <c r="HE42" s="7" t="s">
        <v>843</v>
      </c>
      <c r="HF42" s="7" t="s">
        <v>843</v>
      </c>
      <c r="HG42" s="7" t="s">
        <v>843</v>
      </c>
      <c r="HH42" s="7" t="s">
        <v>843</v>
      </c>
      <c r="HI42" s="7" t="s">
        <v>843</v>
      </c>
      <c r="HJ42" s="7" t="s">
        <v>843</v>
      </c>
      <c r="HK42" s="7" t="s">
        <v>843</v>
      </c>
      <c r="HL42" s="7" t="s">
        <v>843</v>
      </c>
      <c r="HN42" s="7" t="s">
        <v>843</v>
      </c>
      <c r="HP42" s="7" t="s">
        <v>843</v>
      </c>
      <c r="HQ42" s="7" t="s">
        <v>843</v>
      </c>
      <c r="HU42" s="7" t="s">
        <v>843</v>
      </c>
      <c r="HW42" s="7" t="s">
        <v>843</v>
      </c>
      <c r="HX42" s="7" t="s">
        <v>843</v>
      </c>
      <c r="HY42" s="7" t="s">
        <v>843</v>
      </c>
      <c r="HZ42" s="7" t="s">
        <v>843</v>
      </c>
      <c r="IA42" s="7" t="s">
        <v>843</v>
      </c>
      <c r="IB42" s="7" t="s">
        <v>843</v>
      </c>
      <c r="IC42" s="7" t="s">
        <v>843</v>
      </c>
      <c r="IE42" s="7" t="s">
        <v>843</v>
      </c>
      <c r="IF42" s="7" t="s">
        <v>843</v>
      </c>
      <c r="IL42" s="7" t="s">
        <v>843</v>
      </c>
      <c r="IO42" s="7" t="s">
        <v>843</v>
      </c>
      <c r="IP42" s="7" t="s">
        <v>843</v>
      </c>
      <c r="IQ42" t="s">
        <v>843</v>
      </c>
      <c r="IR42" s="7" t="s">
        <v>843</v>
      </c>
      <c r="IS42" s="7" t="s">
        <v>843</v>
      </c>
      <c r="IT42" s="7" t="s">
        <v>843</v>
      </c>
      <c r="IW42" s="7" t="s">
        <v>843</v>
      </c>
      <c r="IX42" s="7" t="s">
        <v>843</v>
      </c>
      <c r="IY42" s="7" t="s">
        <v>843</v>
      </c>
      <c r="IZ42" s="7" t="s">
        <v>843</v>
      </c>
      <c r="JA42" s="7" t="s">
        <v>843</v>
      </c>
      <c r="JB42" s="7" t="s">
        <v>843</v>
      </c>
      <c r="JC42" s="7" t="s">
        <v>843</v>
      </c>
      <c r="JD42" s="7" t="s">
        <v>843</v>
      </c>
      <c r="JE42" s="7" t="s">
        <v>843</v>
      </c>
      <c r="JG42" s="7" t="s">
        <v>843</v>
      </c>
      <c r="JJ42" s="7" t="s">
        <v>843</v>
      </c>
      <c r="JL42" s="7" t="s">
        <v>843</v>
      </c>
      <c r="JM42" s="7" t="s">
        <v>843</v>
      </c>
    </row>
    <row r="43" spans="1:306" x14ac:dyDescent="0.3">
      <c r="A43">
        <v>41</v>
      </c>
      <c r="B43" t="s">
        <v>843</v>
      </c>
      <c r="C43" t="s">
        <v>948</v>
      </c>
      <c r="D43" s="1" t="s">
        <v>1278</v>
      </c>
      <c r="E43" t="s">
        <v>845</v>
      </c>
      <c r="G43" t="s">
        <v>846</v>
      </c>
      <c r="H43" t="s">
        <v>847</v>
      </c>
      <c r="I43" t="s">
        <v>1279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1280</v>
      </c>
      <c r="R43">
        <v>1</v>
      </c>
      <c r="S43" t="s">
        <v>1310</v>
      </c>
      <c r="T43" t="s">
        <v>1792</v>
      </c>
      <c r="U43" t="s">
        <v>1793</v>
      </c>
      <c r="V43">
        <v>230</v>
      </c>
      <c r="W43">
        <v>230</v>
      </c>
      <c r="X43">
        <v>1</v>
      </c>
      <c r="Y43" t="s">
        <v>1784</v>
      </c>
      <c r="Z43">
        <v>1</v>
      </c>
      <c r="AA43">
        <v>1</v>
      </c>
      <c r="AB43">
        <v>0</v>
      </c>
      <c r="AC43">
        <v>0</v>
      </c>
      <c r="AD43" t="s">
        <v>947</v>
      </c>
      <c r="AE43" t="s">
        <v>851</v>
      </c>
      <c r="AF43" t="s">
        <v>1281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853</v>
      </c>
      <c r="AR43" s="4">
        <f t="shared" si="13"/>
        <v>28</v>
      </c>
      <c r="AS43">
        <v>1</v>
      </c>
      <c r="AT43" t="s">
        <v>1025</v>
      </c>
      <c r="AU43">
        <v>7</v>
      </c>
      <c r="AV43" t="s">
        <v>855</v>
      </c>
      <c r="AW43">
        <v>6</v>
      </c>
      <c r="AX43">
        <v>1</v>
      </c>
      <c r="BE43">
        <v>2</v>
      </c>
      <c r="BF43" t="s">
        <v>856</v>
      </c>
      <c r="BH43">
        <v>2</v>
      </c>
      <c r="BI43" t="s">
        <v>857</v>
      </c>
      <c r="BJ43">
        <v>5</v>
      </c>
      <c r="BK43">
        <v>11</v>
      </c>
      <c r="BL43">
        <v>16</v>
      </c>
      <c r="BM43" t="s">
        <v>858</v>
      </c>
      <c r="BN43">
        <v>8</v>
      </c>
      <c r="BP43">
        <v>2</v>
      </c>
      <c r="BQ43">
        <v>3</v>
      </c>
      <c r="BS43">
        <v>5</v>
      </c>
      <c r="BT43">
        <v>5</v>
      </c>
      <c r="BU43" s="4">
        <f t="shared" si="14"/>
        <v>10</v>
      </c>
      <c r="BV43">
        <v>6</v>
      </c>
      <c r="BW43">
        <v>1</v>
      </c>
      <c r="BY43">
        <v>2</v>
      </c>
      <c r="BZ43">
        <v>2</v>
      </c>
      <c r="CB43">
        <v>4</v>
      </c>
      <c r="CC43">
        <v>4</v>
      </c>
      <c r="CD43" t="s">
        <v>857</v>
      </c>
      <c r="CM43">
        <v>4</v>
      </c>
      <c r="CN43" t="s">
        <v>859</v>
      </c>
      <c r="CQ43">
        <v>2</v>
      </c>
      <c r="CR43" t="s">
        <v>860</v>
      </c>
      <c r="CY43" t="s">
        <v>1746</v>
      </c>
      <c r="CZ43" t="s">
        <v>1747</v>
      </c>
      <c r="DA43" t="s">
        <v>1748</v>
      </c>
      <c r="DB43" t="s">
        <v>1754</v>
      </c>
      <c r="DG43">
        <v>22</v>
      </c>
      <c r="DH43" t="s">
        <v>854</v>
      </c>
      <c r="DI43">
        <v>2024</v>
      </c>
      <c r="DJ43" t="s">
        <v>1397</v>
      </c>
      <c r="DK43" t="s">
        <v>1872</v>
      </c>
      <c r="DL43" t="s">
        <v>1873</v>
      </c>
      <c r="DM43" t="s">
        <v>1874</v>
      </c>
      <c r="DN43" t="s">
        <v>1875</v>
      </c>
      <c r="DO43" t="s">
        <v>1874</v>
      </c>
      <c r="DP43" t="s">
        <v>442</v>
      </c>
      <c r="DQ43" t="s">
        <v>443</v>
      </c>
      <c r="DR43" t="s">
        <v>1282</v>
      </c>
      <c r="DS43" s="11" t="s">
        <v>1284</v>
      </c>
      <c r="DT43" t="s">
        <v>1230</v>
      </c>
      <c r="DU43" t="s">
        <v>1285</v>
      </c>
      <c r="DV43" s="11" t="s">
        <v>1286</v>
      </c>
      <c r="DW43" t="s">
        <v>868</v>
      </c>
      <c r="DX43" t="s">
        <v>1287</v>
      </c>
      <c r="DY43" s="11" t="s">
        <v>1288</v>
      </c>
      <c r="DZ43" t="s">
        <v>868</v>
      </c>
      <c r="EA43" t="s">
        <v>1289</v>
      </c>
      <c r="EB43" s="11" t="s">
        <v>1290</v>
      </c>
      <c r="EC43" t="s">
        <v>868</v>
      </c>
      <c r="ED43" t="s">
        <v>1291</v>
      </c>
      <c r="EE43" s="11" t="s">
        <v>1292</v>
      </c>
      <c r="EF43" t="s">
        <v>874</v>
      </c>
      <c r="EG43" t="s">
        <v>1293</v>
      </c>
      <c r="EH43" s="11" t="s">
        <v>1294</v>
      </c>
      <c r="EI43" t="s">
        <v>868</v>
      </c>
      <c r="EJ43" t="s">
        <v>1295</v>
      </c>
      <c r="EK43" s="11" t="s">
        <v>1296</v>
      </c>
      <c r="EL43" t="s">
        <v>871</v>
      </c>
      <c r="EM43" t="s">
        <v>1297</v>
      </c>
      <c r="EN43" s="11" t="s">
        <v>1298</v>
      </c>
      <c r="EO43" t="s">
        <v>868</v>
      </c>
      <c r="EP43" t="s">
        <v>1299</v>
      </c>
      <c r="EQ43" s="11" t="s">
        <v>1300</v>
      </c>
      <c r="ER43" t="s">
        <v>871</v>
      </c>
      <c r="ES43" t="s">
        <v>1301</v>
      </c>
      <c r="EU43">
        <v>0</v>
      </c>
      <c r="EV43" s="4">
        <f t="shared" si="15"/>
        <v>0</v>
      </c>
      <c r="EX43">
        <v>0</v>
      </c>
      <c r="EY43" s="4">
        <f t="shared" si="16"/>
        <v>0</v>
      </c>
      <c r="FA43">
        <v>0</v>
      </c>
      <c r="FB43" s="4">
        <f t="shared" si="17"/>
        <v>0</v>
      </c>
      <c r="FC43" t="s">
        <v>455</v>
      </c>
      <c r="FD43">
        <v>720</v>
      </c>
      <c r="FE43" s="4">
        <f t="shared" si="18"/>
        <v>4.8000000000000001E-2</v>
      </c>
      <c r="FF43" s="4">
        <f t="shared" si="19"/>
        <v>4.8000000000000001E-2</v>
      </c>
      <c r="FG43" s="4" t="str">
        <f t="shared" si="20"/>
        <v>ORDINARIO</v>
      </c>
      <c r="FH43" t="s">
        <v>1302</v>
      </c>
      <c r="FI43" t="s">
        <v>1303</v>
      </c>
      <c r="FJ43" t="s">
        <v>1304</v>
      </c>
      <c r="FK43" t="s">
        <v>1305</v>
      </c>
      <c r="FL43" t="s">
        <v>865</v>
      </c>
      <c r="FM43" t="s">
        <v>1306</v>
      </c>
      <c r="FN43" s="7" t="s">
        <v>843</v>
      </c>
      <c r="FO43" s="7" t="s">
        <v>843</v>
      </c>
      <c r="FP43" s="7" t="s">
        <v>843</v>
      </c>
      <c r="FQ43" s="7" t="s">
        <v>843</v>
      </c>
      <c r="FR43" s="7" t="s">
        <v>843</v>
      </c>
      <c r="FS43" s="7" t="s">
        <v>843</v>
      </c>
      <c r="FT43" s="7" t="s">
        <v>843</v>
      </c>
      <c r="FU43" s="7" t="s">
        <v>843</v>
      </c>
      <c r="GH43" s="7" t="s">
        <v>843</v>
      </c>
      <c r="GL43" s="7" t="s">
        <v>843</v>
      </c>
      <c r="GM43" t="s">
        <v>843</v>
      </c>
      <c r="GN43" t="s">
        <v>843</v>
      </c>
      <c r="GO43" s="7" t="s">
        <v>843</v>
      </c>
      <c r="GQ43" s="7" t="s">
        <v>843</v>
      </c>
      <c r="GR43" s="7" t="s">
        <v>843</v>
      </c>
      <c r="GS43" s="7" t="s">
        <v>843</v>
      </c>
      <c r="GT43" s="7" t="s">
        <v>843</v>
      </c>
      <c r="GV43" s="7" t="s">
        <v>843</v>
      </c>
      <c r="GW43" s="7" t="s">
        <v>843</v>
      </c>
      <c r="GX43" s="7" t="s">
        <v>843</v>
      </c>
      <c r="GY43" s="7" t="s">
        <v>843</v>
      </c>
      <c r="HC43" s="7" t="s">
        <v>843</v>
      </c>
      <c r="HD43" s="7" t="s">
        <v>843</v>
      </c>
      <c r="HE43" s="7" t="s">
        <v>843</v>
      </c>
      <c r="HF43" s="7" t="s">
        <v>843</v>
      </c>
      <c r="HG43" s="7" t="s">
        <v>843</v>
      </c>
      <c r="HH43" s="7" t="s">
        <v>843</v>
      </c>
      <c r="HI43" s="7" t="s">
        <v>843</v>
      </c>
      <c r="HJ43" s="7" t="s">
        <v>843</v>
      </c>
      <c r="HK43" s="7" t="s">
        <v>843</v>
      </c>
      <c r="HL43" s="7" t="s">
        <v>843</v>
      </c>
      <c r="HN43" s="7" t="s">
        <v>843</v>
      </c>
      <c r="HP43" s="7" t="s">
        <v>843</v>
      </c>
      <c r="HQ43" s="7" t="s">
        <v>843</v>
      </c>
      <c r="HU43" s="7" t="s">
        <v>843</v>
      </c>
      <c r="HW43" s="7" t="s">
        <v>843</v>
      </c>
      <c r="HX43" s="7" t="s">
        <v>843</v>
      </c>
      <c r="HY43" s="7" t="s">
        <v>843</v>
      </c>
      <c r="HZ43" s="7" t="s">
        <v>843</v>
      </c>
      <c r="IA43" s="7" t="s">
        <v>843</v>
      </c>
      <c r="IB43" s="7" t="s">
        <v>843</v>
      </c>
      <c r="IC43" t="s">
        <v>843</v>
      </c>
      <c r="IE43" s="7" t="s">
        <v>843</v>
      </c>
      <c r="IF43" t="s">
        <v>843</v>
      </c>
      <c r="IL43" s="7" t="s">
        <v>843</v>
      </c>
      <c r="IO43" t="s">
        <v>843</v>
      </c>
      <c r="IP43" s="7" t="s">
        <v>843</v>
      </c>
      <c r="IQ43" t="s">
        <v>843</v>
      </c>
      <c r="IR43" s="7" t="s">
        <v>843</v>
      </c>
      <c r="IS43" s="7" t="s">
        <v>843</v>
      </c>
      <c r="IT43" s="7" t="s">
        <v>843</v>
      </c>
      <c r="IW43" s="7" t="s">
        <v>843</v>
      </c>
      <c r="IX43" s="7" t="s">
        <v>843</v>
      </c>
      <c r="IY43" s="7" t="s">
        <v>843</v>
      </c>
      <c r="IZ43" s="7" t="s">
        <v>843</v>
      </c>
      <c r="JA43" s="7" t="s">
        <v>843</v>
      </c>
      <c r="JB43" s="7" t="s">
        <v>843</v>
      </c>
      <c r="JC43" s="7" t="s">
        <v>843</v>
      </c>
      <c r="JD43" s="7" t="s">
        <v>843</v>
      </c>
      <c r="JE43" s="7" t="s">
        <v>843</v>
      </c>
      <c r="JG43" s="7" t="s">
        <v>843</v>
      </c>
      <c r="JJ43" s="7" t="s">
        <v>843</v>
      </c>
      <c r="JL43" s="7" t="s">
        <v>843</v>
      </c>
      <c r="JM43" t="s">
        <v>843</v>
      </c>
      <c r="JN43" t="s">
        <v>1307</v>
      </c>
      <c r="JO43" t="s">
        <v>874</v>
      </c>
      <c r="JQ43" t="s">
        <v>1308</v>
      </c>
      <c r="JR43" t="s">
        <v>874</v>
      </c>
      <c r="JS43" t="s">
        <v>1309</v>
      </c>
    </row>
    <row r="44" spans="1:306" x14ac:dyDescent="0.3">
      <c r="A44">
        <v>42</v>
      </c>
      <c r="B44" t="s">
        <v>552</v>
      </c>
      <c r="C44" t="s">
        <v>1923</v>
      </c>
      <c r="D44" s="1" t="s">
        <v>1900</v>
      </c>
      <c r="E44" t="s">
        <v>1901</v>
      </c>
      <c r="G44" t="s">
        <v>1902</v>
      </c>
      <c r="H44" t="s">
        <v>1903</v>
      </c>
      <c r="I44" t="s">
        <v>1904</v>
      </c>
      <c r="J44">
        <v>2028</v>
      </c>
      <c r="K44" t="s">
        <v>996</v>
      </c>
      <c r="L44" t="s">
        <v>1905</v>
      </c>
      <c r="M44" t="s">
        <v>424</v>
      </c>
      <c r="N44" t="s">
        <v>424</v>
      </c>
      <c r="O44">
        <v>72590</v>
      </c>
      <c r="P44" t="s">
        <v>1906</v>
      </c>
      <c r="Q44" s="3" t="s">
        <v>1907</v>
      </c>
      <c r="R44">
        <v>10</v>
      </c>
      <c r="S44" t="s">
        <v>1908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1909</v>
      </c>
      <c r="AE44" t="s">
        <v>1923</v>
      </c>
      <c r="AF44" t="s">
        <v>1923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1910</v>
      </c>
      <c r="AQ44" t="s">
        <v>1911</v>
      </c>
      <c r="AR44" s="4">
        <f t="shared" si="13"/>
        <v>10</v>
      </c>
      <c r="AS44">
        <v>1</v>
      </c>
      <c r="AT44" t="s">
        <v>1912</v>
      </c>
      <c r="AU44">
        <v>2</v>
      </c>
      <c r="AV44" t="s">
        <v>1913</v>
      </c>
      <c r="AW44">
        <v>2</v>
      </c>
      <c r="BE44">
        <v>1</v>
      </c>
      <c r="BF44" t="s">
        <v>1914</v>
      </c>
      <c r="BG44">
        <v>1</v>
      </c>
      <c r="BI44" t="s">
        <v>1912</v>
      </c>
      <c r="BN44">
        <v>3</v>
      </c>
      <c r="BP44">
        <v>1</v>
      </c>
      <c r="BR44">
        <v>1</v>
      </c>
      <c r="BS44">
        <v>1</v>
      </c>
      <c r="BT44">
        <v>1</v>
      </c>
      <c r="BU44" s="4">
        <f t="shared" si="14"/>
        <v>1</v>
      </c>
      <c r="BV44">
        <v>1</v>
      </c>
      <c r="DG44">
        <v>10</v>
      </c>
      <c r="DH44" t="s">
        <v>1915</v>
      </c>
      <c r="DI44">
        <v>2024</v>
      </c>
      <c r="DJ44" t="s">
        <v>1916</v>
      </c>
      <c r="DK44" t="s">
        <v>438</v>
      </c>
      <c r="DL44" t="s">
        <v>1904</v>
      </c>
      <c r="DM44" t="s">
        <v>1917</v>
      </c>
      <c r="DN44" t="s">
        <v>555</v>
      </c>
      <c r="DP44" t="s">
        <v>442</v>
      </c>
      <c r="DQ44" t="s">
        <v>443</v>
      </c>
      <c r="DS44" s="11" t="s">
        <v>1918</v>
      </c>
      <c r="DV44" s="11" t="s">
        <v>1919</v>
      </c>
      <c r="EB44" s="11" t="s">
        <v>1920</v>
      </c>
      <c r="EH44" s="11" t="s">
        <v>1921</v>
      </c>
      <c r="EU44">
        <v>0</v>
      </c>
      <c r="EV44" s="4">
        <f t="shared" si="15"/>
        <v>0</v>
      </c>
      <c r="EX44">
        <v>0</v>
      </c>
      <c r="EY44" s="4">
        <f t="shared" si="16"/>
        <v>0</v>
      </c>
      <c r="FA44">
        <v>0</v>
      </c>
      <c r="FB44" s="4">
        <f t="shared" si="17"/>
        <v>0</v>
      </c>
      <c r="FC44" t="s">
        <v>1922</v>
      </c>
      <c r="FD44">
        <v>1000</v>
      </c>
      <c r="FE44" s="4">
        <f t="shared" si="18"/>
        <v>6.6666666666666666E-2</v>
      </c>
      <c r="FF44" s="4">
        <f t="shared" si="19"/>
        <v>6.6666666666666666E-2</v>
      </c>
      <c r="FG44" s="4" t="str">
        <f t="shared" si="20"/>
        <v>ORDINARIO</v>
      </c>
    </row>
    <row r="45" spans="1:306" x14ac:dyDescent="0.3">
      <c r="A45">
        <v>43</v>
      </c>
      <c r="B45" t="s">
        <v>552</v>
      </c>
      <c r="C45" t="s">
        <v>1924</v>
      </c>
      <c r="D45" s="1" t="s">
        <v>1925</v>
      </c>
      <c r="E45" t="s">
        <v>1926</v>
      </c>
      <c r="G45" t="s">
        <v>1927</v>
      </c>
      <c r="H45" t="s">
        <v>1928</v>
      </c>
      <c r="I45" t="s">
        <v>1929</v>
      </c>
      <c r="J45">
        <v>206</v>
      </c>
      <c r="K45" s="10"/>
      <c r="L45" t="s">
        <v>422</v>
      </c>
      <c r="M45" t="s">
        <v>1930</v>
      </c>
      <c r="N45" t="s">
        <v>424</v>
      </c>
      <c r="O45">
        <v>75200</v>
      </c>
      <c r="P45">
        <v>2231080462</v>
      </c>
      <c r="Q45" s="3" t="s">
        <v>1931</v>
      </c>
      <c r="R45">
        <v>45</v>
      </c>
      <c r="S45" t="s">
        <v>1932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1933</v>
      </c>
      <c r="AE45" t="s">
        <v>1934</v>
      </c>
      <c r="AF45" t="s">
        <v>1934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1910</v>
      </c>
      <c r="AQ45" t="s">
        <v>1935</v>
      </c>
      <c r="AR45" s="4">
        <f t="shared" si="13"/>
        <v>18</v>
      </c>
      <c r="AU45">
        <v>4</v>
      </c>
      <c r="AV45" t="s">
        <v>1936</v>
      </c>
      <c r="AW45">
        <v>4</v>
      </c>
      <c r="BE45">
        <v>1</v>
      </c>
      <c r="BF45" t="s">
        <v>754</v>
      </c>
      <c r="BI45" t="s">
        <v>755</v>
      </c>
      <c r="BN45">
        <v>10</v>
      </c>
      <c r="BP45">
        <v>1</v>
      </c>
      <c r="BR45">
        <v>1</v>
      </c>
      <c r="BS45">
        <v>1</v>
      </c>
      <c r="BT45">
        <v>3</v>
      </c>
      <c r="BU45" s="4">
        <f t="shared" si="14"/>
        <v>1</v>
      </c>
      <c r="BV45">
        <v>1</v>
      </c>
      <c r="DG45">
        <v>8</v>
      </c>
      <c r="DH45" t="s">
        <v>1915</v>
      </c>
      <c r="DI45">
        <v>2024</v>
      </c>
      <c r="DJ45" t="s">
        <v>1937</v>
      </c>
      <c r="DK45" t="s">
        <v>438</v>
      </c>
      <c r="DL45" t="s">
        <v>1929</v>
      </c>
      <c r="DM45" t="s">
        <v>820</v>
      </c>
      <c r="DN45" t="s">
        <v>820</v>
      </c>
      <c r="DP45" t="s">
        <v>442</v>
      </c>
      <c r="DQ45" t="s">
        <v>443</v>
      </c>
      <c r="DS45" s="11" t="s">
        <v>1938</v>
      </c>
      <c r="DV45" s="11" t="s">
        <v>1940</v>
      </c>
      <c r="EB45" s="11" t="s">
        <v>1941</v>
      </c>
      <c r="EH45" s="11" t="s">
        <v>1939</v>
      </c>
      <c r="EN45" s="11" t="s">
        <v>1942</v>
      </c>
      <c r="ET45" t="s">
        <v>1943</v>
      </c>
      <c r="EU45">
        <v>30</v>
      </c>
      <c r="EV45" s="4">
        <f t="shared" si="15"/>
        <v>0.01</v>
      </c>
      <c r="EX45">
        <v>0</v>
      </c>
      <c r="EY45" s="4">
        <f t="shared" si="16"/>
        <v>0</v>
      </c>
      <c r="FA45">
        <v>0</v>
      </c>
      <c r="FB45" s="4">
        <f t="shared" si="17"/>
        <v>0</v>
      </c>
      <c r="FC45" t="s">
        <v>455</v>
      </c>
      <c r="FD45">
        <v>7000</v>
      </c>
      <c r="FE45" s="4">
        <f t="shared" si="18"/>
        <v>0.46666666666666667</v>
      </c>
      <c r="FF45" s="4">
        <f t="shared" si="19"/>
        <v>0.47666666666666668</v>
      </c>
      <c r="FG45" s="4" t="str">
        <f t="shared" si="20"/>
        <v>ORDINARIO</v>
      </c>
    </row>
    <row r="46" spans="1:306" x14ac:dyDescent="0.3">
      <c r="A46">
        <v>44</v>
      </c>
      <c r="B46" t="s">
        <v>552</v>
      </c>
      <c r="C46" t="s">
        <v>1944</v>
      </c>
      <c r="D46" s="1" t="s">
        <v>1945</v>
      </c>
      <c r="E46" t="s">
        <v>1946</v>
      </c>
      <c r="G46" t="s">
        <v>1947</v>
      </c>
      <c r="H46" t="s">
        <v>1968</v>
      </c>
      <c r="I46" t="s">
        <v>1929</v>
      </c>
      <c r="J46">
        <v>150</v>
      </c>
      <c r="K46" t="s">
        <v>1948</v>
      </c>
      <c r="L46" t="s">
        <v>422</v>
      </c>
      <c r="M46" t="s">
        <v>1930</v>
      </c>
      <c r="N46" t="s">
        <v>424</v>
      </c>
      <c r="O46">
        <v>75700</v>
      </c>
      <c r="P46">
        <v>2223718725</v>
      </c>
      <c r="Q46" s="3" t="s">
        <v>1949</v>
      </c>
      <c r="R46">
        <v>31</v>
      </c>
      <c r="S46" t="s">
        <v>1950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850</v>
      </c>
      <c r="AE46" t="s">
        <v>1951</v>
      </c>
      <c r="AF46" t="s">
        <v>1952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1969</v>
      </c>
      <c r="AR46" s="4">
        <f t="shared" ref="AR46:AR77" si="21">+AS46+AU46+BE46+BN46+BO46+BP46+BQ46+BR46+BS46+CG46</f>
        <v>13</v>
      </c>
      <c r="AS46">
        <v>1</v>
      </c>
      <c r="AT46" t="s">
        <v>1954</v>
      </c>
      <c r="AU46">
        <v>2</v>
      </c>
      <c r="AV46" t="s">
        <v>1953</v>
      </c>
      <c r="AW46">
        <v>2</v>
      </c>
      <c r="BL46">
        <v>5</v>
      </c>
      <c r="BM46" t="s">
        <v>1955</v>
      </c>
      <c r="BN46">
        <v>6</v>
      </c>
      <c r="BP46">
        <v>1</v>
      </c>
      <c r="BQ46">
        <v>1</v>
      </c>
      <c r="BS46">
        <v>2</v>
      </c>
      <c r="BT46">
        <v>1</v>
      </c>
      <c r="BU46" s="4">
        <f t="shared" ref="BU46:BU77" si="22">+BV46+BX46+BY46+BZ46+CA46</f>
        <v>2</v>
      </c>
      <c r="BV46">
        <v>2</v>
      </c>
      <c r="DG46">
        <v>21</v>
      </c>
      <c r="DH46" t="s">
        <v>542</v>
      </c>
      <c r="DI46">
        <v>2024</v>
      </c>
      <c r="DJ46" t="s">
        <v>1956</v>
      </c>
      <c r="DK46" t="s">
        <v>1929</v>
      </c>
      <c r="DL46" t="s">
        <v>1957</v>
      </c>
      <c r="DM46" t="s">
        <v>1958</v>
      </c>
      <c r="DN46" t="s">
        <v>1959</v>
      </c>
      <c r="DP46" t="s">
        <v>442</v>
      </c>
      <c r="DQ46" t="s">
        <v>443</v>
      </c>
      <c r="DS46" s="11" t="s">
        <v>1960</v>
      </c>
      <c r="DV46" s="11" t="s">
        <v>1961</v>
      </c>
      <c r="DY46" s="11" t="s">
        <v>1962</v>
      </c>
      <c r="EB46" s="11" t="s">
        <v>1963</v>
      </c>
      <c r="EE46" t="s">
        <v>1964</v>
      </c>
      <c r="EH46" t="s">
        <v>1965</v>
      </c>
      <c r="EK46" t="s">
        <v>1966</v>
      </c>
      <c r="EU46">
        <v>0</v>
      </c>
      <c r="EV46" s="4">
        <f t="shared" ref="EV46:EV77" si="23">+EU46/3000</f>
        <v>0</v>
      </c>
      <c r="EW46" t="s">
        <v>1967</v>
      </c>
      <c r="EX46">
        <v>272</v>
      </c>
      <c r="EY46" s="4">
        <f t="shared" ref="EY46:EY77" si="24">+EX46/1400</f>
        <v>0.19428571428571428</v>
      </c>
      <c r="FA46">
        <v>0</v>
      </c>
      <c r="FB46" s="4">
        <f t="shared" ref="FB46:FB77" si="25">+FA46/2000</f>
        <v>0</v>
      </c>
      <c r="FC46" t="s">
        <v>455</v>
      </c>
      <c r="FD46">
        <v>500</v>
      </c>
      <c r="FE46" s="4">
        <f t="shared" ref="FE46:FE77" si="26">+FD46/15000</f>
        <v>3.3333333333333333E-2</v>
      </c>
      <c r="FF46" s="4">
        <f t="shared" ref="FF46:FF77" si="27">+EV46+EY46+FB46+FE46</f>
        <v>0.22761904761904761</v>
      </c>
      <c r="FG46" s="4" t="str">
        <f t="shared" ref="FG46:FG77" si="28">+IF((EV46+EY46+FB46+FE46)&gt;=1,"ALTO","ORDINARIO")</f>
        <v>ORDINARIO</v>
      </c>
    </row>
    <row r="47" spans="1:306" x14ac:dyDescent="0.3">
      <c r="A47">
        <v>45</v>
      </c>
      <c r="B47" t="s">
        <v>1891</v>
      </c>
      <c r="C47" t="s">
        <v>1971</v>
      </c>
      <c r="D47" s="1" t="s">
        <v>1972</v>
      </c>
      <c r="E47" t="s">
        <v>1973</v>
      </c>
      <c r="G47" t="s">
        <v>1974</v>
      </c>
      <c r="I47" t="s">
        <v>1975</v>
      </c>
      <c r="J47">
        <v>22</v>
      </c>
      <c r="L47" t="s">
        <v>422</v>
      </c>
      <c r="M47" t="s">
        <v>1976</v>
      </c>
      <c r="N47" t="s">
        <v>1977</v>
      </c>
      <c r="O47">
        <v>70600</v>
      </c>
      <c r="P47" t="s">
        <v>1978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1979</v>
      </c>
      <c r="AF47" t="s">
        <v>1980</v>
      </c>
      <c r="AG47">
        <v>28</v>
      </c>
      <c r="AN47">
        <v>20</v>
      </c>
      <c r="AQ47" t="s">
        <v>1981</v>
      </c>
      <c r="AR47" s="4">
        <f t="shared" si="21"/>
        <v>0</v>
      </c>
      <c r="BU47" s="4">
        <f t="shared" si="22"/>
        <v>0</v>
      </c>
      <c r="DC47" t="s">
        <v>1982</v>
      </c>
      <c r="DG47">
        <v>19</v>
      </c>
      <c r="DH47" t="s">
        <v>1915</v>
      </c>
      <c r="DI47">
        <v>2024</v>
      </c>
      <c r="DJ47" t="s">
        <v>1983</v>
      </c>
      <c r="DK47" t="s">
        <v>1984</v>
      </c>
      <c r="DL47" t="s">
        <v>1985</v>
      </c>
      <c r="DM47" t="s">
        <v>1986</v>
      </c>
      <c r="DN47" t="s">
        <v>1987</v>
      </c>
      <c r="DO47" t="s">
        <v>1988</v>
      </c>
      <c r="EV47" s="4">
        <f t="shared" si="23"/>
        <v>0</v>
      </c>
      <c r="EY47" s="4">
        <f t="shared" si="24"/>
        <v>0</v>
      </c>
      <c r="FB47" s="4">
        <f t="shared" si="25"/>
        <v>0</v>
      </c>
      <c r="FE47" s="4">
        <f t="shared" si="26"/>
        <v>0</v>
      </c>
      <c r="FF47" s="4">
        <f t="shared" si="27"/>
        <v>0</v>
      </c>
      <c r="FG47" s="4" t="str">
        <f t="shared" si="28"/>
        <v>ORDINARIO</v>
      </c>
    </row>
    <row r="48" spans="1:306" x14ac:dyDescent="0.3">
      <c r="A48">
        <v>46</v>
      </c>
      <c r="B48" t="s">
        <v>1891</v>
      </c>
      <c r="C48" t="s">
        <v>1971</v>
      </c>
      <c r="D48" s="1" t="s">
        <v>1989</v>
      </c>
      <c r="E48" t="s">
        <v>1973</v>
      </c>
      <c r="G48" t="s">
        <v>1974</v>
      </c>
      <c r="I48" t="s">
        <v>1990</v>
      </c>
      <c r="J48">
        <v>35</v>
      </c>
      <c r="K48" t="s">
        <v>849</v>
      </c>
      <c r="L48" t="s">
        <v>1991</v>
      </c>
      <c r="M48" t="s">
        <v>1992</v>
      </c>
      <c r="N48" t="s">
        <v>1977</v>
      </c>
      <c r="O48">
        <v>70760</v>
      </c>
      <c r="AG48">
        <v>25</v>
      </c>
      <c r="AN48">
        <v>15</v>
      </c>
      <c r="AR48" s="4">
        <f t="shared" si="21"/>
        <v>0</v>
      </c>
      <c r="BU48" s="4">
        <f t="shared" si="22"/>
        <v>0</v>
      </c>
      <c r="DG48">
        <v>18</v>
      </c>
      <c r="DH48" t="s">
        <v>1915</v>
      </c>
      <c r="DI48">
        <v>2024</v>
      </c>
      <c r="EV48" s="4">
        <f t="shared" si="23"/>
        <v>0</v>
      </c>
      <c r="EY48" s="4">
        <f t="shared" si="24"/>
        <v>0</v>
      </c>
      <c r="FB48" s="4">
        <f t="shared" si="25"/>
        <v>0</v>
      </c>
      <c r="FE48" s="4">
        <f t="shared" si="26"/>
        <v>0</v>
      </c>
      <c r="FF48" s="4">
        <f t="shared" si="27"/>
        <v>0</v>
      </c>
      <c r="FG48" s="4" t="str">
        <f t="shared" si="28"/>
        <v>ORDINARIO</v>
      </c>
    </row>
    <row r="49" spans="1:163" x14ac:dyDescent="0.3">
      <c r="A49">
        <v>47</v>
      </c>
      <c r="B49" t="s">
        <v>1891</v>
      </c>
      <c r="C49" t="s">
        <v>1971</v>
      </c>
      <c r="D49" s="1" t="s">
        <v>1993</v>
      </c>
      <c r="E49" t="s">
        <v>1973</v>
      </c>
      <c r="G49" t="s">
        <v>1974</v>
      </c>
      <c r="I49" t="s">
        <v>1994</v>
      </c>
      <c r="J49">
        <v>75</v>
      </c>
      <c r="L49" t="s">
        <v>1995</v>
      </c>
      <c r="M49" t="s">
        <v>1996</v>
      </c>
      <c r="N49" t="s">
        <v>1977</v>
      </c>
      <c r="O49">
        <v>70000</v>
      </c>
      <c r="AG49">
        <v>27</v>
      </c>
      <c r="AN49">
        <v>100</v>
      </c>
      <c r="AR49" s="4">
        <f t="shared" si="21"/>
        <v>0</v>
      </c>
      <c r="BU49" s="4">
        <f t="shared" si="22"/>
        <v>0</v>
      </c>
      <c r="DG49">
        <v>17</v>
      </c>
      <c r="DH49" t="s">
        <v>1915</v>
      </c>
      <c r="DI49">
        <v>2024</v>
      </c>
      <c r="EV49" s="4">
        <f t="shared" si="23"/>
        <v>0</v>
      </c>
      <c r="EY49" s="4">
        <f t="shared" si="24"/>
        <v>0</v>
      </c>
      <c r="FB49" s="4">
        <f t="shared" si="25"/>
        <v>0</v>
      </c>
      <c r="FE49" s="4">
        <f t="shared" si="26"/>
        <v>0</v>
      </c>
      <c r="FF49" s="4">
        <f t="shared" si="27"/>
        <v>0</v>
      </c>
      <c r="FG49" s="4" t="str">
        <f t="shared" si="28"/>
        <v>ORDINARIO</v>
      </c>
    </row>
    <row r="50" spans="1:163" x14ac:dyDescent="0.3">
      <c r="A50">
        <v>48</v>
      </c>
      <c r="B50" t="s">
        <v>1891</v>
      </c>
      <c r="C50" t="s">
        <v>1971</v>
      </c>
      <c r="D50" s="1" t="s">
        <v>1997</v>
      </c>
      <c r="E50" t="s">
        <v>1973</v>
      </c>
      <c r="G50" t="s">
        <v>1974</v>
      </c>
      <c r="I50" t="s">
        <v>1998</v>
      </c>
      <c r="J50">
        <v>302</v>
      </c>
      <c r="L50" t="s">
        <v>422</v>
      </c>
      <c r="M50" t="s">
        <v>1999</v>
      </c>
      <c r="N50" t="s">
        <v>1977</v>
      </c>
      <c r="O50">
        <v>70300</v>
      </c>
      <c r="AG50">
        <v>31</v>
      </c>
      <c r="AN50">
        <v>10</v>
      </c>
      <c r="AR50" s="4">
        <f t="shared" si="21"/>
        <v>0</v>
      </c>
      <c r="BU50" s="4">
        <f t="shared" si="22"/>
        <v>0</v>
      </c>
      <c r="DG50">
        <v>16</v>
      </c>
      <c r="DH50" t="s">
        <v>1915</v>
      </c>
      <c r="DI50">
        <v>2024</v>
      </c>
      <c r="EV50" s="4">
        <f t="shared" si="23"/>
        <v>0</v>
      </c>
      <c r="EY50" s="4">
        <f t="shared" si="24"/>
        <v>0</v>
      </c>
      <c r="FB50" s="4">
        <f t="shared" si="25"/>
        <v>0</v>
      </c>
      <c r="FE50" s="4">
        <f t="shared" si="26"/>
        <v>0</v>
      </c>
      <c r="FF50" s="4">
        <f t="shared" si="27"/>
        <v>0</v>
      </c>
      <c r="FG50" s="4" t="str">
        <f t="shared" si="28"/>
        <v>ORDINARIO</v>
      </c>
    </row>
    <row r="51" spans="1:163" x14ac:dyDescent="0.3">
      <c r="A51">
        <v>49</v>
      </c>
      <c r="AR51" s="4">
        <f t="shared" si="21"/>
        <v>0</v>
      </c>
      <c r="BU51" s="4">
        <f t="shared" si="22"/>
        <v>0</v>
      </c>
      <c r="EV51" s="4">
        <f t="shared" si="23"/>
        <v>0</v>
      </c>
      <c r="EY51" s="4">
        <f t="shared" si="24"/>
        <v>0</v>
      </c>
      <c r="FB51" s="4">
        <f t="shared" si="25"/>
        <v>0</v>
      </c>
      <c r="FE51" s="4">
        <f t="shared" si="26"/>
        <v>0</v>
      </c>
      <c r="FF51" s="4">
        <f t="shared" si="27"/>
        <v>0</v>
      </c>
      <c r="FG51" s="4" t="str">
        <f t="shared" si="28"/>
        <v>ORDINARIO</v>
      </c>
    </row>
    <row r="52" spans="1:163" x14ac:dyDescent="0.3">
      <c r="A52">
        <v>50</v>
      </c>
      <c r="AR52" s="4">
        <f t="shared" si="21"/>
        <v>0</v>
      </c>
      <c r="BU52" s="4">
        <f t="shared" si="22"/>
        <v>0</v>
      </c>
      <c r="EV52" s="4">
        <f t="shared" si="23"/>
        <v>0</v>
      </c>
      <c r="EY52" s="4">
        <f t="shared" si="24"/>
        <v>0</v>
      </c>
      <c r="FB52" s="4">
        <f t="shared" si="25"/>
        <v>0</v>
      </c>
      <c r="FE52" s="4">
        <f t="shared" si="26"/>
        <v>0</v>
      </c>
      <c r="FF52" s="4">
        <f t="shared" si="27"/>
        <v>0</v>
      </c>
      <c r="FG52" s="4" t="str">
        <f t="shared" si="28"/>
        <v>ORDINARIO</v>
      </c>
    </row>
    <row r="53" spans="1:163" x14ac:dyDescent="0.3">
      <c r="A53">
        <v>51</v>
      </c>
      <c r="AR53" s="4">
        <f t="shared" si="21"/>
        <v>0</v>
      </c>
      <c r="BU53" s="4">
        <f t="shared" si="22"/>
        <v>0</v>
      </c>
      <c r="EV53" s="4">
        <f t="shared" si="23"/>
        <v>0</v>
      </c>
      <c r="EY53" s="4">
        <f t="shared" si="24"/>
        <v>0</v>
      </c>
      <c r="FB53" s="4">
        <f t="shared" si="25"/>
        <v>0</v>
      </c>
      <c r="FE53" s="4">
        <f t="shared" si="26"/>
        <v>0</v>
      </c>
      <c r="FF53" s="4">
        <f t="shared" si="27"/>
        <v>0</v>
      </c>
      <c r="FG53" s="4" t="str">
        <f t="shared" si="28"/>
        <v>ORDINARIO</v>
      </c>
    </row>
    <row r="54" spans="1:163" x14ac:dyDescent="0.3">
      <c r="A54">
        <v>52</v>
      </c>
      <c r="AR54" s="4">
        <f t="shared" si="21"/>
        <v>0</v>
      </c>
      <c r="BU54" s="4">
        <f t="shared" si="22"/>
        <v>0</v>
      </c>
      <c r="EV54" s="4">
        <f t="shared" si="23"/>
        <v>0</v>
      </c>
      <c r="EY54" s="4">
        <f t="shared" si="24"/>
        <v>0</v>
      </c>
      <c r="FB54" s="4">
        <f t="shared" si="25"/>
        <v>0</v>
      </c>
      <c r="FE54" s="4">
        <f t="shared" si="26"/>
        <v>0</v>
      </c>
      <c r="FF54" s="4">
        <f t="shared" si="27"/>
        <v>0</v>
      </c>
      <c r="FG54" s="4" t="str">
        <f t="shared" si="28"/>
        <v>ORDINARIO</v>
      </c>
    </row>
    <row r="55" spans="1:163" x14ac:dyDescent="0.3">
      <c r="A55">
        <v>53</v>
      </c>
      <c r="AR55" s="4">
        <f t="shared" si="21"/>
        <v>0</v>
      </c>
      <c r="BU55" s="4">
        <f t="shared" si="22"/>
        <v>0</v>
      </c>
      <c r="EV55" s="4">
        <f t="shared" si="23"/>
        <v>0</v>
      </c>
      <c r="EY55" s="4">
        <f t="shared" si="24"/>
        <v>0</v>
      </c>
      <c r="FB55" s="4">
        <f t="shared" si="25"/>
        <v>0</v>
      </c>
      <c r="FE55" s="4">
        <f t="shared" si="26"/>
        <v>0</v>
      </c>
      <c r="FF55" s="4">
        <f t="shared" si="27"/>
        <v>0</v>
      </c>
      <c r="FG55" s="4" t="str">
        <f t="shared" si="28"/>
        <v>ORDINARIO</v>
      </c>
    </row>
    <row r="56" spans="1:163" x14ac:dyDescent="0.3">
      <c r="A56">
        <v>54</v>
      </c>
      <c r="AR56" s="4">
        <f t="shared" si="21"/>
        <v>0</v>
      </c>
      <c r="BU56" s="4">
        <f t="shared" si="22"/>
        <v>0</v>
      </c>
      <c r="EV56" s="4">
        <f t="shared" si="23"/>
        <v>0</v>
      </c>
      <c r="EY56" s="4">
        <f t="shared" si="24"/>
        <v>0</v>
      </c>
      <c r="FB56" s="4">
        <f t="shared" si="25"/>
        <v>0</v>
      </c>
      <c r="FE56" s="4">
        <f t="shared" si="26"/>
        <v>0</v>
      </c>
      <c r="FF56" s="4">
        <f t="shared" si="27"/>
        <v>0</v>
      </c>
      <c r="FG56" s="4" t="str">
        <f t="shared" si="28"/>
        <v>ORDINARIO</v>
      </c>
    </row>
    <row r="57" spans="1:163" x14ac:dyDescent="0.3">
      <c r="A57">
        <v>55</v>
      </c>
      <c r="AR57" s="4">
        <f t="shared" si="21"/>
        <v>0</v>
      </c>
      <c r="BU57" s="4">
        <f t="shared" si="22"/>
        <v>0</v>
      </c>
      <c r="EV57" s="4">
        <f t="shared" si="23"/>
        <v>0</v>
      </c>
      <c r="EY57" s="4">
        <f t="shared" si="24"/>
        <v>0</v>
      </c>
      <c r="FB57" s="4">
        <f t="shared" si="25"/>
        <v>0</v>
      </c>
      <c r="FE57" s="4">
        <f t="shared" si="26"/>
        <v>0</v>
      </c>
      <c r="FF57" s="4">
        <f t="shared" si="27"/>
        <v>0</v>
      </c>
      <c r="FG57" s="4" t="str">
        <f t="shared" si="28"/>
        <v>ORDINARIO</v>
      </c>
    </row>
    <row r="58" spans="1:163" x14ac:dyDescent="0.3">
      <c r="A58">
        <v>56</v>
      </c>
      <c r="AR58" s="4">
        <f t="shared" si="21"/>
        <v>0</v>
      </c>
      <c r="BU58" s="4">
        <f t="shared" si="22"/>
        <v>0</v>
      </c>
      <c r="EV58" s="4">
        <f t="shared" si="23"/>
        <v>0</v>
      </c>
      <c r="EY58" s="4">
        <f t="shared" si="24"/>
        <v>0</v>
      </c>
      <c r="FB58" s="4">
        <f t="shared" si="25"/>
        <v>0</v>
      </c>
      <c r="FE58" s="4">
        <f t="shared" si="26"/>
        <v>0</v>
      </c>
      <c r="FF58" s="4">
        <f t="shared" si="27"/>
        <v>0</v>
      </c>
      <c r="FG58" s="4" t="str">
        <f t="shared" si="28"/>
        <v>ORDINARIO</v>
      </c>
    </row>
    <row r="59" spans="1:163" x14ac:dyDescent="0.3">
      <c r="A59">
        <v>57</v>
      </c>
      <c r="AR59" s="4">
        <f t="shared" si="21"/>
        <v>0</v>
      </c>
      <c r="BU59" s="4">
        <f t="shared" si="22"/>
        <v>0</v>
      </c>
      <c r="EV59" s="4">
        <f t="shared" si="23"/>
        <v>0</v>
      </c>
      <c r="EY59" s="4">
        <f t="shared" si="24"/>
        <v>0</v>
      </c>
      <c r="FB59" s="4">
        <f t="shared" si="25"/>
        <v>0</v>
      </c>
      <c r="FE59" s="4">
        <f t="shared" si="26"/>
        <v>0</v>
      </c>
      <c r="FF59" s="4">
        <f t="shared" si="27"/>
        <v>0</v>
      </c>
      <c r="FG59" s="4" t="str">
        <f t="shared" si="28"/>
        <v>ORDINARIO</v>
      </c>
    </row>
    <row r="60" spans="1:163" x14ac:dyDescent="0.3">
      <c r="A60">
        <v>58</v>
      </c>
      <c r="AR60" s="4">
        <f t="shared" si="21"/>
        <v>0</v>
      </c>
      <c r="BU60" s="4">
        <f t="shared" si="22"/>
        <v>0</v>
      </c>
      <c r="EV60" s="4">
        <f t="shared" si="23"/>
        <v>0</v>
      </c>
      <c r="EY60" s="4">
        <f t="shared" si="24"/>
        <v>0</v>
      </c>
      <c r="FB60" s="4">
        <f t="shared" si="25"/>
        <v>0</v>
      </c>
      <c r="FE60" s="4">
        <f t="shared" si="26"/>
        <v>0</v>
      </c>
      <c r="FF60" s="4">
        <f t="shared" si="27"/>
        <v>0</v>
      </c>
      <c r="FG60" s="4" t="str">
        <f t="shared" si="28"/>
        <v>ORDINARIO</v>
      </c>
    </row>
    <row r="61" spans="1:163" x14ac:dyDescent="0.3">
      <c r="A61">
        <v>59</v>
      </c>
      <c r="AR61" s="4">
        <f t="shared" si="21"/>
        <v>0</v>
      </c>
      <c r="BU61" s="4">
        <f t="shared" si="22"/>
        <v>0</v>
      </c>
      <c r="EV61" s="4">
        <f t="shared" si="23"/>
        <v>0</v>
      </c>
      <c r="EY61" s="4">
        <f t="shared" si="24"/>
        <v>0</v>
      </c>
      <c r="FB61" s="4">
        <f t="shared" si="25"/>
        <v>0</v>
      </c>
      <c r="FE61" s="4">
        <f t="shared" si="26"/>
        <v>0</v>
      </c>
      <c r="FF61" s="4">
        <f t="shared" si="27"/>
        <v>0</v>
      </c>
      <c r="FG61" s="4" t="str">
        <f t="shared" si="28"/>
        <v>ORDINARIO</v>
      </c>
    </row>
    <row r="62" spans="1:163" x14ac:dyDescent="0.3">
      <c r="A62">
        <v>60</v>
      </c>
      <c r="AR62" s="4">
        <f t="shared" si="21"/>
        <v>0</v>
      </c>
      <c r="BU62" s="4">
        <f t="shared" si="22"/>
        <v>0</v>
      </c>
      <c r="EV62" s="4">
        <f t="shared" si="23"/>
        <v>0</v>
      </c>
      <c r="EY62" s="4">
        <f t="shared" si="24"/>
        <v>0</v>
      </c>
      <c r="FB62" s="4">
        <f t="shared" si="25"/>
        <v>0</v>
      </c>
      <c r="FE62" s="4">
        <f t="shared" si="26"/>
        <v>0</v>
      </c>
      <c r="FF62" s="4">
        <f t="shared" si="27"/>
        <v>0</v>
      </c>
      <c r="FG62" s="4" t="str">
        <f t="shared" si="28"/>
        <v>ORDINARIO</v>
      </c>
    </row>
    <row r="63" spans="1:163" x14ac:dyDescent="0.3">
      <c r="A63">
        <v>61</v>
      </c>
      <c r="AR63" s="4">
        <f t="shared" si="21"/>
        <v>0</v>
      </c>
      <c r="BU63" s="4">
        <f t="shared" si="22"/>
        <v>0</v>
      </c>
      <c r="EV63" s="4">
        <f t="shared" si="23"/>
        <v>0</v>
      </c>
      <c r="EY63" s="4">
        <f t="shared" si="24"/>
        <v>0</v>
      </c>
      <c r="FB63" s="4">
        <f t="shared" si="25"/>
        <v>0</v>
      </c>
      <c r="FE63" s="4">
        <f t="shared" si="26"/>
        <v>0</v>
      </c>
      <c r="FF63" s="4">
        <f t="shared" si="27"/>
        <v>0</v>
      </c>
      <c r="FG63" s="4" t="str">
        <f t="shared" si="28"/>
        <v>ORDINARIO</v>
      </c>
    </row>
    <row r="64" spans="1:163" x14ac:dyDescent="0.3">
      <c r="A64">
        <v>62</v>
      </c>
      <c r="AR64" s="4">
        <f t="shared" si="21"/>
        <v>0</v>
      </c>
      <c r="BU64" s="4">
        <f t="shared" si="22"/>
        <v>0</v>
      </c>
      <c r="EV64" s="4">
        <f t="shared" si="23"/>
        <v>0</v>
      </c>
      <c r="EY64" s="4">
        <f t="shared" si="24"/>
        <v>0</v>
      </c>
      <c r="FB64" s="4">
        <f t="shared" si="25"/>
        <v>0</v>
      </c>
      <c r="FE64" s="4">
        <f t="shared" si="26"/>
        <v>0</v>
      </c>
      <c r="FF64" s="4">
        <f t="shared" si="27"/>
        <v>0</v>
      </c>
      <c r="FG64" s="4" t="str">
        <f t="shared" si="28"/>
        <v>ORDINARIO</v>
      </c>
    </row>
    <row r="65" spans="1:163" x14ac:dyDescent="0.3">
      <c r="A65">
        <v>63</v>
      </c>
      <c r="AR65" s="4">
        <f t="shared" si="21"/>
        <v>0</v>
      </c>
      <c r="BU65" s="4">
        <f t="shared" si="22"/>
        <v>0</v>
      </c>
      <c r="EV65" s="4">
        <f t="shared" si="23"/>
        <v>0</v>
      </c>
      <c r="EY65" s="4">
        <f t="shared" si="24"/>
        <v>0</v>
      </c>
      <c r="FB65" s="4">
        <f t="shared" si="25"/>
        <v>0</v>
      </c>
      <c r="FE65" s="4">
        <f t="shared" si="26"/>
        <v>0</v>
      </c>
      <c r="FF65" s="4">
        <f t="shared" si="27"/>
        <v>0</v>
      </c>
      <c r="FG65" s="4" t="str">
        <f t="shared" si="28"/>
        <v>ORDINARIO</v>
      </c>
    </row>
    <row r="66" spans="1:163" x14ac:dyDescent="0.3">
      <c r="A66">
        <v>64</v>
      </c>
      <c r="AR66" s="4">
        <f t="shared" si="21"/>
        <v>0</v>
      </c>
      <c r="BU66" s="4">
        <f t="shared" si="22"/>
        <v>0</v>
      </c>
      <c r="EV66" s="4">
        <f t="shared" si="23"/>
        <v>0</v>
      </c>
      <c r="EY66" s="4">
        <f t="shared" si="24"/>
        <v>0</v>
      </c>
      <c r="FB66" s="4">
        <f t="shared" si="25"/>
        <v>0</v>
      </c>
      <c r="FE66" s="4">
        <f t="shared" si="26"/>
        <v>0</v>
      </c>
      <c r="FF66" s="4">
        <f t="shared" si="27"/>
        <v>0</v>
      </c>
      <c r="FG66" s="4" t="str">
        <f t="shared" si="28"/>
        <v>ORDINARIO</v>
      </c>
    </row>
    <row r="67" spans="1:163" x14ac:dyDescent="0.3">
      <c r="A67">
        <v>65</v>
      </c>
      <c r="AR67" s="4">
        <f t="shared" si="21"/>
        <v>0</v>
      </c>
      <c r="BU67" s="4">
        <f t="shared" si="22"/>
        <v>0</v>
      </c>
      <c r="EV67" s="4">
        <f t="shared" si="23"/>
        <v>0</v>
      </c>
      <c r="EY67" s="4">
        <f t="shared" si="24"/>
        <v>0</v>
      </c>
      <c r="FB67" s="4">
        <f t="shared" si="25"/>
        <v>0</v>
      </c>
      <c r="FE67" s="4">
        <f t="shared" si="26"/>
        <v>0</v>
      </c>
      <c r="FF67" s="4">
        <f t="shared" si="27"/>
        <v>0</v>
      </c>
      <c r="FG67" s="4" t="str">
        <f t="shared" si="28"/>
        <v>ORDINARIO</v>
      </c>
    </row>
    <row r="68" spans="1:163" x14ac:dyDescent="0.3">
      <c r="A68">
        <v>66</v>
      </c>
      <c r="AR68" s="4">
        <f t="shared" si="21"/>
        <v>0</v>
      </c>
      <c r="BU68" s="4">
        <f t="shared" si="22"/>
        <v>0</v>
      </c>
      <c r="EV68" s="4">
        <f t="shared" si="23"/>
        <v>0</v>
      </c>
      <c r="EY68" s="4">
        <f t="shared" si="24"/>
        <v>0</v>
      </c>
      <c r="FB68" s="4">
        <f t="shared" si="25"/>
        <v>0</v>
      </c>
      <c r="FE68" s="4">
        <f t="shared" si="26"/>
        <v>0</v>
      </c>
      <c r="FF68" s="4">
        <f t="shared" si="27"/>
        <v>0</v>
      </c>
      <c r="FG68" s="4" t="str">
        <f t="shared" si="28"/>
        <v>ORDINARIO</v>
      </c>
    </row>
    <row r="69" spans="1:163" x14ac:dyDescent="0.3">
      <c r="A69">
        <v>67</v>
      </c>
      <c r="AR69" s="4">
        <f t="shared" si="21"/>
        <v>0</v>
      </c>
      <c r="BU69" s="4">
        <f t="shared" si="22"/>
        <v>0</v>
      </c>
      <c r="EV69" s="4">
        <f t="shared" si="23"/>
        <v>0</v>
      </c>
      <c r="EY69" s="4">
        <f t="shared" si="24"/>
        <v>0</v>
      </c>
      <c r="FB69" s="4">
        <f t="shared" si="25"/>
        <v>0</v>
      </c>
      <c r="FE69" s="4">
        <f t="shared" si="26"/>
        <v>0</v>
      </c>
      <c r="FF69" s="4">
        <f t="shared" si="27"/>
        <v>0</v>
      </c>
      <c r="FG69" s="4" t="str">
        <f t="shared" si="28"/>
        <v>ORDINARIO</v>
      </c>
    </row>
    <row r="70" spans="1:163" x14ac:dyDescent="0.3">
      <c r="A70">
        <v>68</v>
      </c>
      <c r="AR70" s="4">
        <f t="shared" si="21"/>
        <v>0</v>
      </c>
      <c r="BU70" s="4">
        <f t="shared" si="22"/>
        <v>0</v>
      </c>
      <c r="EV70" s="4">
        <f t="shared" si="23"/>
        <v>0</v>
      </c>
      <c r="EY70" s="4">
        <f t="shared" si="24"/>
        <v>0</v>
      </c>
      <c r="FB70" s="4">
        <f t="shared" si="25"/>
        <v>0</v>
      </c>
      <c r="FE70" s="4">
        <f t="shared" si="26"/>
        <v>0</v>
      </c>
      <c r="FF70" s="4">
        <f t="shared" si="27"/>
        <v>0</v>
      </c>
      <c r="FG70" s="4" t="str">
        <f t="shared" si="28"/>
        <v>ORDINARIO</v>
      </c>
    </row>
    <row r="71" spans="1:163" x14ac:dyDescent="0.3">
      <c r="A71">
        <v>69</v>
      </c>
      <c r="AR71" s="4">
        <f t="shared" si="21"/>
        <v>0</v>
      </c>
      <c r="BU71" s="4">
        <f t="shared" si="22"/>
        <v>0</v>
      </c>
      <c r="EV71" s="4">
        <f t="shared" si="23"/>
        <v>0</v>
      </c>
      <c r="EY71" s="4">
        <f t="shared" si="24"/>
        <v>0</v>
      </c>
      <c r="FB71" s="4">
        <f t="shared" si="25"/>
        <v>0</v>
      </c>
      <c r="FE71" s="4">
        <f t="shared" si="26"/>
        <v>0</v>
      </c>
      <c r="FF71" s="4">
        <f t="shared" si="27"/>
        <v>0</v>
      </c>
      <c r="FG71" s="4" t="str">
        <f t="shared" si="28"/>
        <v>ORDINARIO</v>
      </c>
    </row>
    <row r="72" spans="1:163" x14ac:dyDescent="0.3">
      <c r="A72">
        <v>70</v>
      </c>
      <c r="AR72" s="4">
        <f t="shared" si="21"/>
        <v>0</v>
      </c>
      <c r="BU72" s="4">
        <f t="shared" si="22"/>
        <v>0</v>
      </c>
      <c r="EV72" s="4">
        <f t="shared" si="23"/>
        <v>0</v>
      </c>
      <c r="EY72" s="4">
        <f t="shared" si="24"/>
        <v>0</v>
      </c>
      <c r="FB72" s="4">
        <f t="shared" si="25"/>
        <v>0</v>
      </c>
      <c r="FE72" s="4">
        <f t="shared" si="26"/>
        <v>0</v>
      </c>
      <c r="FF72" s="4">
        <f t="shared" si="27"/>
        <v>0</v>
      </c>
      <c r="FG72" s="4" t="str">
        <f t="shared" si="28"/>
        <v>ORDINARIO</v>
      </c>
    </row>
    <row r="73" spans="1:163" x14ac:dyDescent="0.3">
      <c r="A73">
        <v>71</v>
      </c>
      <c r="AR73" s="4">
        <f t="shared" si="21"/>
        <v>0</v>
      </c>
      <c r="BU73" s="4">
        <f t="shared" si="22"/>
        <v>0</v>
      </c>
      <c r="EV73" s="4">
        <f t="shared" si="23"/>
        <v>0</v>
      </c>
      <c r="EY73" s="4">
        <f t="shared" si="24"/>
        <v>0</v>
      </c>
      <c r="FB73" s="4">
        <f t="shared" si="25"/>
        <v>0</v>
      </c>
      <c r="FE73" s="4">
        <f t="shared" si="26"/>
        <v>0</v>
      </c>
      <c r="FF73" s="4">
        <f t="shared" si="27"/>
        <v>0</v>
      </c>
      <c r="FG73" s="4" t="str">
        <f t="shared" si="28"/>
        <v>ORDINARIO</v>
      </c>
    </row>
    <row r="74" spans="1:163" x14ac:dyDescent="0.3">
      <c r="A74">
        <v>72</v>
      </c>
      <c r="AR74" s="4">
        <f t="shared" si="21"/>
        <v>0</v>
      </c>
      <c r="BU74" s="4">
        <f t="shared" si="22"/>
        <v>0</v>
      </c>
      <c r="EV74" s="4">
        <f t="shared" si="23"/>
        <v>0</v>
      </c>
      <c r="EY74" s="4">
        <f t="shared" si="24"/>
        <v>0</v>
      </c>
      <c r="FB74" s="4">
        <f t="shared" si="25"/>
        <v>0</v>
      </c>
      <c r="FE74" s="4">
        <f t="shared" si="26"/>
        <v>0</v>
      </c>
      <c r="FF74" s="4">
        <f t="shared" si="27"/>
        <v>0</v>
      </c>
      <c r="FG74" s="4" t="str">
        <f t="shared" si="28"/>
        <v>ORDINARIO</v>
      </c>
    </row>
    <row r="75" spans="1:163" x14ac:dyDescent="0.3">
      <c r="A75">
        <v>73</v>
      </c>
      <c r="AR75" s="4">
        <f t="shared" si="21"/>
        <v>0</v>
      </c>
      <c r="BU75" s="4">
        <f t="shared" si="22"/>
        <v>0</v>
      </c>
      <c r="EV75" s="4">
        <f t="shared" si="23"/>
        <v>0</v>
      </c>
      <c r="EY75" s="4">
        <f t="shared" si="24"/>
        <v>0</v>
      </c>
      <c r="FB75" s="4">
        <f t="shared" si="25"/>
        <v>0</v>
      </c>
      <c r="FE75" s="4">
        <f t="shared" si="26"/>
        <v>0</v>
      </c>
      <c r="FF75" s="4">
        <f t="shared" si="27"/>
        <v>0</v>
      </c>
      <c r="FG75" s="4" t="str">
        <f t="shared" si="28"/>
        <v>ORDINARIO</v>
      </c>
    </row>
    <row r="76" spans="1:163" x14ac:dyDescent="0.3">
      <c r="A76">
        <v>74</v>
      </c>
      <c r="AR76" s="4">
        <f t="shared" si="21"/>
        <v>0</v>
      </c>
      <c r="BU76" s="4">
        <f t="shared" si="22"/>
        <v>0</v>
      </c>
      <c r="EV76" s="4">
        <f t="shared" si="23"/>
        <v>0</v>
      </c>
      <c r="EY76" s="4">
        <f t="shared" si="24"/>
        <v>0</v>
      </c>
      <c r="FB76" s="4">
        <f t="shared" si="25"/>
        <v>0</v>
      </c>
      <c r="FE76" s="4">
        <f t="shared" si="26"/>
        <v>0</v>
      </c>
      <c r="FF76" s="4">
        <f t="shared" si="27"/>
        <v>0</v>
      </c>
      <c r="FG76" s="4" t="str">
        <f t="shared" si="28"/>
        <v>ORDINARIO</v>
      </c>
    </row>
    <row r="77" spans="1:163" x14ac:dyDescent="0.3">
      <c r="A77">
        <v>75</v>
      </c>
      <c r="AR77" s="4">
        <f t="shared" si="21"/>
        <v>0</v>
      </c>
      <c r="BU77" s="4">
        <f t="shared" si="22"/>
        <v>0</v>
      </c>
      <c r="EV77" s="4">
        <f t="shared" si="23"/>
        <v>0</v>
      </c>
      <c r="EY77" s="4">
        <f t="shared" si="24"/>
        <v>0</v>
      </c>
      <c r="FB77" s="4">
        <f t="shared" si="25"/>
        <v>0</v>
      </c>
      <c r="FE77" s="4">
        <f t="shared" si="26"/>
        <v>0</v>
      </c>
      <c r="FF77" s="4">
        <f t="shared" si="27"/>
        <v>0</v>
      </c>
      <c r="FG77" s="4" t="str">
        <f t="shared" si="28"/>
        <v>ORDINARIO</v>
      </c>
    </row>
    <row r="78" spans="1:163" x14ac:dyDescent="0.3">
      <c r="A78">
        <v>76</v>
      </c>
      <c r="AR78" s="4">
        <f t="shared" ref="AR78:AR109" si="29">+AS78+AU78+BE78+BN78+BO78+BP78+BQ78+BR78+BS78+CG78</f>
        <v>0</v>
      </c>
      <c r="BU78" s="4">
        <f t="shared" ref="BU78:BU109" si="30">+BV78+BX78+BY78+BZ78+CA78</f>
        <v>0</v>
      </c>
      <c r="EV78" s="4">
        <f t="shared" ref="EV78:EV109" si="31">+EU78/3000</f>
        <v>0</v>
      </c>
      <c r="EY78" s="4">
        <f t="shared" ref="EY78:EY109" si="32">+EX78/1400</f>
        <v>0</v>
      </c>
      <c r="FB78" s="4">
        <f t="shared" ref="FB78:FB109" si="33">+FA78/2000</f>
        <v>0</v>
      </c>
      <c r="FE78" s="4">
        <f t="shared" ref="FE78:FE109" si="34">+FD78/15000</f>
        <v>0</v>
      </c>
      <c r="FF78" s="4">
        <f t="shared" ref="FF78:FF109" si="35">+EV78+EY78+FB78+FE78</f>
        <v>0</v>
      </c>
      <c r="FG78" s="4" t="str">
        <f t="shared" ref="FG78:FG109" si="36">+IF((EV78+EY78+FB78+FE78)&gt;=1,"ALTO","ORDINARIO")</f>
        <v>ORDINARIO</v>
      </c>
    </row>
    <row r="79" spans="1:163" x14ac:dyDescent="0.3">
      <c r="A79">
        <v>77</v>
      </c>
      <c r="AR79" s="4">
        <f t="shared" si="29"/>
        <v>0</v>
      </c>
      <c r="BU79" s="4">
        <f t="shared" si="30"/>
        <v>0</v>
      </c>
      <c r="EV79" s="4">
        <f t="shared" si="31"/>
        <v>0</v>
      </c>
      <c r="EY79" s="4">
        <f t="shared" si="32"/>
        <v>0</v>
      </c>
      <c r="FB79" s="4">
        <f t="shared" si="33"/>
        <v>0</v>
      </c>
      <c r="FE79" s="4">
        <f t="shared" si="34"/>
        <v>0</v>
      </c>
      <c r="FF79" s="4">
        <f t="shared" si="35"/>
        <v>0</v>
      </c>
      <c r="FG79" s="4" t="str">
        <f t="shared" si="36"/>
        <v>ORDINARIO</v>
      </c>
    </row>
    <row r="80" spans="1:163" x14ac:dyDescent="0.3">
      <c r="A80">
        <v>78</v>
      </c>
      <c r="AR80" s="4">
        <f t="shared" si="29"/>
        <v>0</v>
      </c>
      <c r="BU80" s="4">
        <f t="shared" si="30"/>
        <v>0</v>
      </c>
      <c r="EV80" s="4">
        <f t="shared" si="31"/>
        <v>0</v>
      </c>
      <c r="EY80" s="4">
        <f t="shared" si="32"/>
        <v>0</v>
      </c>
      <c r="FB80" s="4">
        <f t="shared" si="33"/>
        <v>0</v>
      </c>
      <c r="FE80" s="4">
        <f t="shared" si="34"/>
        <v>0</v>
      </c>
      <c r="FF80" s="4">
        <f t="shared" si="35"/>
        <v>0</v>
      </c>
      <c r="FG80" s="4" t="str">
        <f t="shared" si="36"/>
        <v>ORDINARIO</v>
      </c>
    </row>
    <row r="81" spans="1:163" x14ac:dyDescent="0.3">
      <c r="A81">
        <v>79</v>
      </c>
      <c r="AR81" s="4">
        <f t="shared" si="29"/>
        <v>0</v>
      </c>
      <c r="BU81" s="4">
        <f t="shared" si="30"/>
        <v>0</v>
      </c>
      <c r="EV81" s="4">
        <f t="shared" si="31"/>
        <v>0</v>
      </c>
      <c r="EY81" s="4">
        <f t="shared" si="32"/>
        <v>0</v>
      </c>
      <c r="FB81" s="4">
        <f t="shared" si="33"/>
        <v>0</v>
      </c>
      <c r="FE81" s="4">
        <f t="shared" si="34"/>
        <v>0</v>
      </c>
      <c r="FF81" s="4">
        <f t="shared" si="35"/>
        <v>0</v>
      </c>
      <c r="FG81" s="4" t="str">
        <f t="shared" si="36"/>
        <v>ORDINARIO</v>
      </c>
    </row>
    <row r="82" spans="1:163" x14ac:dyDescent="0.3">
      <c r="A82">
        <v>80</v>
      </c>
      <c r="AR82" s="4">
        <f t="shared" si="29"/>
        <v>0</v>
      </c>
      <c r="BU82" s="4">
        <f t="shared" si="30"/>
        <v>0</v>
      </c>
      <c r="EV82" s="4">
        <f t="shared" si="31"/>
        <v>0</v>
      </c>
      <c r="EY82" s="4">
        <f t="shared" si="32"/>
        <v>0</v>
      </c>
      <c r="FB82" s="4">
        <f t="shared" si="33"/>
        <v>0</v>
      </c>
      <c r="FE82" s="4">
        <f t="shared" si="34"/>
        <v>0</v>
      </c>
      <c r="FF82" s="4">
        <f t="shared" si="35"/>
        <v>0</v>
      </c>
      <c r="FG82" s="4" t="str">
        <f t="shared" si="36"/>
        <v>ORDINARIO</v>
      </c>
    </row>
    <row r="83" spans="1:163" x14ac:dyDescent="0.3">
      <c r="A83">
        <v>81</v>
      </c>
      <c r="AR83" s="4">
        <f t="shared" si="29"/>
        <v>0</v>
      </c>
      <c r="BU83" s="4">
        <f t="shared" si="30"/>
        <v>0</v>
      </c>
      <c r="EV83" s="4">
        <f t="shared" si="31"/>
        <v>0</v>
      </c>
      <c r="EY83" s="4">
        <f t="shared" si="32"/>
        <v>0</v>
      </c>
      <c r="FB83" s="4">
        <f t="shared" si="33"/>
        <v>0</v>
      </c>
      <c r="FE83" s="4">
        <f t="shared" si="34"/>
        <v>0</v>
      </c>
      <c r="FF83" s="4">
        <f t="shared" si="35"/>
        <v>0</v>
      </c>
      <c r="FG83" s="4" t="str">
        <f t="shared" si="36"/>
        <v>ORDINARIO</v>
      </c>
    </row>
    <row r="84" spans="1:163" x14ac:dyDescent="0.3">
      <c r="A84">
        <v>82</v>
      </c>
      <c r="AR84" s="4">
        <f t="shared" si="29"/>
        <v>0</v>
      </c>
      <c r="BU84" s="4">
        <f t="shared" si="30"/>
        <v>0</v>
      </c>
      <c r="EV84" s="4">
        <f t="shared" si="31"/>
        <v>0</v>
      </c>
      <c r="EY84" s="4">
        <f t="shared" si="32"/>
        <v>0</v>
      </c>
      <c r="FB84" s="4">
        <f t="shared" si="33"/>
        <v>0</v>
      </c>
      <c r="FE84" s="4">
        <f t="shared" si="34"/>
        <v>0</v>
      </c>
      <c r="FF84" s="4">
        <f t="shared" si="35"/>
        <v>0</v>
      </c>
      <c r="FG84" s="4" t="str">
        <f t="shared" si="36"/>
        <v>ORDINARIO</v>
      </c>
    </row>
    <row r="85" spans="1:163" x14ac:dyDescent="0.3">
      <c r="A85">
        <v>83</v>
      </c>
      <c r="AR85" s="4">
        <f t="shared" si="29"/>
        <v>0</v>
      </c>
      <c r="BU85" s="4">
        <f t="shared" si="30"/>
        <v>0</v>
      </c>
      <c r="EV85" s="4">
        <f t="shared" si="31"/>
        <v>0</v>
      </c>
      <c r="EY85" s="4">
        <f t="shared" si="32"/>
        <v>0</v>
      </c>
      <c r="FB85" s="4">
        <f t="shared" si="33"/>
        <v>0</v>
      </c>
      <c r="FE85" s="4">
        <f t="shared" si="34"/>
        <v>0</v>
      </c>
      <c r="FF85" s="4">
        <f t="shared" si="35"/>
        <v>0</v>
      </c>
      <c r="FG85" s="4" t="str">
        <f t="shared" si="36"/>
        <v>ORDINARIO</v>
      </c>
    </row>
    <row r="86" spans="1:163" x14ac:dyDescent="0.3">
      <c r="A86">
        <v>84</v>
      </c>
      <c r="AR86" s="4">
        <f t="shared" si="29"/>
        <v>0</v>
      </c>
      <c r="BU86" s="4">
        <f t="shared" si="30"/>
        <v>0</v>
      </c>
      <c r="EV86" s="4">
        <f t="shared" si="31"/>
        <v>0</v>
      </c>
      <c r="EY86" s="4">
        <f t="shared" si="32"/>
        <v>0</v>
      </c>
      <c r="FB86" s="4">
        <f t="shared" si="33"/>
        <v>0</v>
      </c>
      <c r="FE86" s="4">
        <f t="shared" si="34"/>
        <v>0</v>
      </c>
      <c r="FF86" s="4">
        <f t="shared" si="35"/>
        <v>0</v>
      </c>
      <c r="FG86" s="4" t="str">
        <f t="shared" si="36"/>
        <v>ORDINARIO</v>
      </c>
    </row>
    <row r="87" spans="1:163" x14ac:dyDescent="0.3">
      <c r="A87">
        <v>85</v>
      </c>
      <c r="AR87" s="4">
        <f t="shared" si="29"/>
        <v>0</v>
      </c>
      <c r="BU87" s="4">
        <f t="shared" si="30"/>
        <v>0</v>
      </c>
      <c r="EV87" s="4">
        <f t="shared" si="31"/>
        <v>0</v>
      </c>
      <c r="EY87" s="4">
        <f t="shared" si="32"/>
        <v>0</v>
      </c>
      <c r="FB87" s="4">
        <f t="shared" si="33"/>
        <v>0</v>
      </c>
      <c r="FE87" s="4">
        <f t="shared" si="34"/>
        <v>0</v>
      </c>
      <c r="FF87" s="4">
        <f t="shared" si="35"/>
        <v>0</v>
      </c>
      <c r="FG87" s="4" t="str">
        <f t="shared" si="36"/>
        <v>ORDINARIO</v>
      </c>
    </row>
    <row r="88" spans="1:163" x14ac:dyDescent="0.3">
      <c r="A88">
        <v>86</v>
      </c>
      <c r="AR88" s="4">
        <f t="shared" si="29"/>
        <v>0</v>
      </c>
      <c r="BU88" s="4">
        <f t="shared" si="30"/>
        <v>0</v>
      </c>
      <c r="EV88" s="4">
        <f t="shared" si="31"/>
        <v>0</v>
      </c>
      <c r="EY88" s="4">
        <f t="shared" si="32"/>
        <v>0</v>
      </c>
      <c r="FB88" s="4">
        <f t="shared" si="33"/>
        <v>0</v>
      </c>
      <c r="FE88" s="4">
        <f t="shared" si="34"/>
        <v>0</v>
      </c>
      <c r="FF88" s="4">
        <f t="shared" si="35"/>
        <v>0</v>
      </c>
      <c r="FG88" s="4" t="str">
        <f t="shared" si="36"/>
        <v>ORDINARIO</v>
      </c>
    </row>
    <row r="89" spans="1:163" x14ac:dyDescent="0.3">
      <c r="A89">
        <v>87</v>
      </c>
      <c r="AR89" s="4">
        <f t="shared" si="29"/>
        <v>0</v>
      </c>
      <c r="BU89" s="4">
        <f t="shared" si="30"/>
        <v>0</v>
      </c>
      <c r="EV89" s="4">
        <f t="shared" si="31"/>
        <v>0</v>
      </c>
      <c r="EY89" s="4">
        <f t="shared" si="32"/>
        <v>0</v>
      </c>
      <c r="FB89" s="4">
        <f t="shared" si="33"/>
        <v>0</v>
      </c>
      <c r="FE89" s="4">
        <f t="shared" si="34"/>
        <v>0</v>
      </c>
      <c r="FF89" s="4">
        <f t="shared" si="35"/>
        <v>0</v>
      </c>
      <c r="FG89" s="4" t="str">
        <f t="shared" si="36"/>
        <v>ORDINARIO</v>
      </c>
    </row>
    <row r="90" spans="1:163" x14ac:dyDescent="0.3">
      <c r="A90">
        <v>88</v>
      </c>
      <c r="AR90" s="4">
        <f t="shared" si="29"/>
        <v>0</v>
      </c>
      <c r="BU90" s="4">
        <f t="shared" si="30"/>
        <v>0</v>
      </c>
      <c r="EV90" s="4">
        <f t="shared" si="31"/>
        <v>0</v>
      </c>
      <c r="EY90" s="4">
        <f t="shared" si="32"/>
        <v>0</v>
      </c>
      <c r="FB90" s="4">
        <f t="shared" si="33"/>
        <v>0</v>
      </c>
      <c r="FE90" s="4">
        <f t="shared" si="34"/>
        <v>0</v>
      </c>
      <c r="FF90" s="4">
        <f t="shared" si="35"/>
        <v>0</v>
      </c>
      <c r="FG90" s="4" t="str">
        <f t="shared" si="36"/>
        <v>ORDINARIO</v>
      </c>
    </row>
    <row r="91" spans="1:163" x14ac:dyDescent="0.3">
      <c r="A91">
        <v>89</v>
      </c>
      <c r="AR91" s="4">
        <f t="shared" si="29"/>
        <v>0</v>
      </c>
      <c r="BU91" s="4">
        <f t="shared" si="30"/>
        <v>0</v>
      </c>
      <c r="EV91" s="4">
        <f t="shared" si="31"/>
        <v>0</v>
      </c>
      <c r="EY91" s="4">
        <f t="shared" si="32"/>
        <v>0</v>
      </c>
      <c r="FB91" s="4">
        <f t="shared" si="33"/>
        <v>0</v>
      </c>
      <c r="FE91" s="4">
        <f t="shared" si="34"/>
        <v>0</v>
      </c>
      <c r="FF91" s="4">
        <f t="shared" si="35"/>
        <v>0</v>
      </c>
      <c r="FG91" s="4" t="str">
        <f t="shared" si="36"/>
        <v>ORDINARIO</v>
      </c>
    </row>
    <row r="92" spans="1:163" x14ac:dyDescent="0.3">
      <c r="A92">
        <v>90</v>
      </c>
      <c r="AR92" s="4">
        <f t="shared" si="29"/>
        <v>0</v>
      </c>
      <c r="BU92" s="4">
        <f t="shared" si="30"/>
        <v>0</v>
      </c>
      <c r="EV92" s="4">
        <f t="shared" si="31"/>
        <v>0</v>
      </c>
      <c r="EY92" s="4">
        <f t="shared" si="32"/>
        <v>0</v>
      </c>
      <c r="FB92" s="4">
        <f t="shared" si="33"/>
        <v>0</v>
      </c>
      <c r="FE92" s="4">
        <f t="shared" si="34"/>
        <v>0</v>
      </c>
      <c r="FF92" s="4">
        <f t="shared" si="35"/>
        <v>0</v>
      </c>
      <c r="FG92" s="4" t="str">
        <f t="shared" si="36"/>
        <v>ORDINARIO</v>
      </c>
    </row>
    <row r="93" spans="1:163" x14ac:dyDescent="0.3">
      <c r="A93">
        <v>91</v>
      </c>
      <c r="AR93" s="4">
        <f t="shared" si="29"/>
        <v>0</v>
      </c>
      <c r="BU93" s="4">
        <f t="shared" si="30"/>
        <v>0</v>
      </c>
      <c r="EV93" s="4">
        <f t="shared" si="31"/>
        <v>0</v>
      </c>
      <c r="EY93" s="4">
        <f t="shared" si="32"/>
        <v>0</v>
      </c>
      <c r="FB93" s="4">
        <f t="shared" si="33"/>
        <v>0</v>
      </c>
      <c r="FE93" s="4">
        <f t="shared" si="34"/>
        <v>0</v>
      </c>
      <c r="FF93" s="4">
        <f t="shared" si="35"/>
        <v>0</v>
      </c>
      <c r="FG93" s="4" t="str">
        <f t="shared" si="36"/>
        <v>ORDINARIO</v>
      </c>
    </row>
    <row r="94" spans="1:163" x14ac:dyDescent="0.3">
      <c r="A94">
        <v>92</v>
      </c>
      <c r="AR94" s="4">
        <f t="shared" si="29"/>
        <v>0</v>
      </c>
      <c r="BU94" s="4">
        <f t="shared" si="30"/>
        <v>0</v>
      </c>
      <c r="EV94" s="4">
        <f t="shared" si="31"/>
        <v>0</v>
      </c>
      <c r="EY94" s="4">
        <f t="shared" si="32"/>
        <v>0</v>
      </c>
      <c r="FB94" s="4">
        <f t="shared" si="33"/>
        <v>0</v>
      </c>
      <c r="FE94" s="4">
        <f t="shared" si="34"/>
        <v>0</v>
      </c>
      <c r="FF94" s="4">
        <f t="shared" si="35"/>
        <v>0</v>
      </c>
      <c r="FG94" s="4" t="str">
        <f t="shared" si="36"/>
        <v>ORDINARIO</v>
      </c>
    </row>
    <row r="95" spans="1:163" x14ac:dyDescent="0.3">
      <c r="A95">
        <v>93</v>
      </c>
      <c r="AR95" s="4">
        <f t="shared" si="29"/>
        <v>0</v>
      </c>
      <c r="BU95" s="4">
        <f t="shared" si="30"/>
        <v>0</v>
      </c>
      <c r="EV95" s="4">
        <f t="shared" si="31"/>
        <v>0</v>
      </c>
      <c r="EY95" s="4">
        <f t="shared" si="32"/>
        <v>0</v>
      </c>
      <c r="FB95" s="4">
        <f t="shared" si="33"/>
        <v>0</v>
      </c>
      <c r="FE95" s="4">
        <f t="shared" si="34"/>
        <v>0</v>
      </c>
      <c r="FF95" s="4">
        <f t="shared" si="35"/>
        <v>0</v>
      </c>
      <c r="FG95" s="4" t="str">
        <f t="shared" si="36"/>
        <v>ORDINARIO</v>
      </c>
    </row>
    <row r="96" spans="1:163" x14ac:dyDescent="0.3">
      <c r="A96">
        <v>94</v>
      </c>
      <c r="AR96" s="4">
        <f t="shared" si="29"/>
        <v>0</v>
      </c>
      <c r="BU96" s="4">
        <f t="shared" si="30"/>
        <v>0</v>
      </c>
      <c r="EV96" s="4">
        <f t="shared" si="31"/>
        <v>0</v>
      </c>
      <c r="EY96" s="4">
        <f t="shared" si="32"/>
        <v>0</v>
      </c>
      <c r="FB96" s="4">
        <f t="shared" si="33"/>
        <v>0</v>
      </c>
      <c r="FE96" s="4">
        <f t="shared" si="34"/>
        <v>0</v>
      </c>
      <c r="FF96" s="4">
        <f t="shared" si="35"/>
        <v>0</v>
      </c>
      <c r="FG96" s="4" t="str">
        <f t="shared" si="36"/>
        <v>ORDINARIO</v>
      </c>
    </row>
    <row r="97" spans="1:163" x14ac:dyDescent="0.3">
      <c r="A97">
        <v>95</v>
      </c>
      <c r="AR97" s="4">
        <f t="shared" si="29"/>
        <v>0</v>
      </c>
      <c r="BU97" s="4">
        <f t="shared" si="30"/>
        <v>0</v>
      </c>
      <c r="EV97" s="4">
        <f t="shared" si="31"/>
        <v>0</v>
      </c>
      <c r="EY97" s="4">
        <f t="shared" si="32"/>
        <v>0</v>
      </c>
      <c r="FB97" s="4">
        <f t="shared" si="33"/>
        <v>0</v>
      </c>
      <c r="FE97" s="4">
        <f t="shared" si="34"/>
        <v>0</v>
      </c>
      <c r="FF97" s="4">
        <f t="shared" si="35"/>
        <v>0</v>
      </c>
      <c r="FG97" s="4" t="str">
        <f t="shared" si="36"/>
        <v>ORDINARIO</v>
      </c>
    </row>
    <row r="98" spans="1:163" x14ac:dyDescent="0.3">
      <c r="A98">
        <v>96</v>
      </c>
      <c r="AR98" s="4">
        <f t="shared" si="29"/>
        <v>0</v>
      </c>
      <c r="BU98" s="4">
        <f t="shared" si="30"/>
        <v>0</v>
      </c>
      <c r="EV98" s="4">
        <f t="shared" si="31"/>
        <v>0</v>
      </c>
      <c r="EY98" s="4">
        <f t="shared" si="32"/>
        <v>0</v>
      </c>
      <c r="FB98" s="4">
        <f t="shared" si="33"/>
        <v>0</v>
      </c>
      <c r="FE98" s="4">
        <f t="shared" si="34"/>
        <v>0</v>
      </c>
      <c r="FF98" s="4">
        <f t="shared" si="35"/>
        <v>0</v>
      </c>
      <c r="FG98" s="4" t="str">
        <f t="shared" si="36"/>
        <v>ORDINARIO</v>
      </c>
    </row>
    <row r="99" spans="1:163" x14ac:dyDescent="0.3">
      <c r="A99">
        <v>97</v>
      </c>
      <c r="AR99" s="4">
        <f t="shared" si="29"/>
        <v>0</v>
      </c>
      <c r="BU99" s="4">
        <f t="shared" si="30"/>
        <v>0</v>
      </c>
      <c r="EV99" s="4">
        <f t="shared" si="31"/>
        <v>0</v>
      </c>
      <c r="EY99" s="4">
        <f t="shared" si="32"/>
        <v>0</v>
      </c>
      <c r="FB99" s="4">
        <f t="shared" si="33"/>
        <v>0</v>
      </c>
      <c r="FE99" s="4">
        <f t="shared" si="34"/>
        <v>0</v>
      </c>
      <c r="FF99" s="4">
        <f t="shared" si="35"/>
        <v>0</v>
      </c>
      <c r="FG99" s="4" t="str">
        <f t="shared" si="36"/>
        <v>ORDINARIO</v>
      </c>
    </row>
    <row r="100" spans="1:163" x14ac:dyDescent="0.3">
      <c r="A100">
        <v>98</v>
      </c>
      <c r="AR100" s="4">
        <f t="shared" si="29"/>
        <v>0</v>
      </c>
      <c r="BU100" s="4">
        <f t="shared" si="30"/>
        <v>0</v>
      </c>
      <c r="EV100" s="4">
        <f t="shared" si="31"/>
        <v>0</v>
      </c>
      <c r="EY100" s="4">
        <f t="shared" si="32"/>
        <v>0</v>
      </c>
      <c r="FB100" s="4">
        <f t="shared" si="33"/>
        <v>0</v>
      </c>
      <c r="FE100" s="4">
        <f t="shared" si="34"/>
        <v>0</v>
      </c>
      <c r="FF100" s="4">
        <f t="shared" si="35"/>
        <v>0</v>
      </c>
      <c r="FG100" s="4" t="str">
        <f t="shared" si="36"/>
        <v>ORDINARIO</v>
      </c>
    </row>
    <row r="101" spans="1:163" x14ac:dyDescent="0.3">
      <c r="A101">
        <v>99</v>
      </c>
      <c r="AR101" s="4">
        <f t="shared" si="29"/>
        <v>0</v>
      </c>
      <c r="BU101" s="4">
        <f t="shared" si="30"/>
        <v>0</v>
      </c>
      <c r="EV101" s="4">
        <f t="shared" si="31"/>
        <v>0</v>
      </c>
      <c r="EY101" s="4">
        <f t="shared" si="32"/>
        <v>0</v>
      </c>
      <c r="FB101" s="4">
        <f t="shared" si="33"/>
        <v>0</v>
      </c>
      <c r="FE101" s="4">
        <f t="shared" si="34"/>
        <v>0</v>
      </c>
      <c r="FF101" s="4">
        <f t="shared" si="35"/>
        <v>0</v>
      </c>
      <c r="FG101" s="4" t="str">
        <f t="shared" si="36"/>
        <v>ORDINARIO</v>
      </c>
    </row>
    <row r="102" spans="1:163" x14ac:dyDescent="0.3">
      <c r="A102">
        <v>100</v>
      </c>
      <c r="AR102" s="4">
        <f t="shared" si="29"/>
        <v>0</v>
      </c>
      <c r="BU102" s="4">
        <f t="shared" si="30"/>
        <v>0</v>
      </c>
      <c r="EV102" s="4">
        <f t="shared" si="31"/>
        <v>0</v>
      </c>
      <c r="EY102" s="4">
        <f t="shared" si="32"/>
        <v>0</v>
      </c>
      <c r="FB102" s="4">
        <f t="shared" si="33"/>
        <v>0</v>
      </c>
      <c r="FE102" s="4">
        <f t="shared" si="34"/>
        <v>0</v>
      </c>
      <c r="FF102" s="4">
        <f t="shared" si="35"/>
        <v>0</v>
      </c>
      <c r="FG102" s="4" t="str">
        <f t="shared" si="36"/>
        <v>ORDINARIO</v>
      </c>
    </row>
    <row r="103" spans="1:163" x14ac:dyDescent="0.3">
      <c r="A103">
        <v>101</v>
      </c>
      <c r="AR103" s="4">
        <f t="shared" si="29"/>
        <v>0</v>
      </c>
      <c r="BU103" s="4">
        <f t="shared" si="30"/>
        <v>0</v>
      </c>
      <c r="EV103" s="4">
        <f t="shared" si="31"/>
        <v>0</v>
      </c>
      <c r="EY103" s="4">
        <f t="shared" si="32"/>
        <v>0</v>
      </c>
      <c r="FB103" s="4">
        <f t="shared" si="33"/>
        <v>0</v>
      </c>
      <c r="FE103" s="4">
        <f t="shared" si="34"/>
        <v>0</v>
      </c>
      <c r="FF103" s="4">
        <f t="shared" si="35"/>
        <v>0</v>
      </c>
      <c r="FG103" s="4" t="str">
        <f t="shared" si="36"/>
        <v>ORDINARIO</v>
      </c>
    </row>
    <row r="104" spans="1:163" x14ac:dyDescent="0.3">
      <c r="A104">
        <v>102</v>
      </c>
      <c r="AR104" s="4">
        <f t="shared" si="29"/>
        <v>0</v>
      </c>
      <c r="BU104" s="4">
        <f t="shared" si="30"/>
        <v>0</v>
      </c>
      <c r="EV104" s="4">
        <f t="shared" si="31"/>
        <v>0</v>
      </c>
      <c r="EY104" s="4">
        <f t="shared" si="32"/>
        <v>0</v>
      </c>
      <c r="FB104" s="4">
        <f t="shared" si="33"/>
        <v>0</v>
      </c>
      <c r="FE104" s="4">
        <f t="shared" si="34"/>
        <v>0</v>
      </c>
      <c r="FF104" s="4">
        <f t="shared" si="35"/>
        <v>0</v>
      </c>
      <c r="FG104" s="4" t="str">
        <f t="shared" si="36"/>
        <v>ORDINARIO</v>
      </c>
    </row>
    <row r="105" spans="1:163" x14ac:dyDescent="0.3">
      <c r="A105">
        <v>103</v>
      </c>
      <c r="AR105" s="4">
        <f t="shared" si="29"/>
        <v>0</v>
      </c>
      <c r="BU105" s="4">
        <f t="shared" si="30"/>
        <v>0</v>
      </c>
      <c r="EV105" s="4">
        <f t="shared" si="31"/>
        <v>0</v>
      </c>
      <c r="EY105" s="4">
        <f t="shared" si="32"/>
        <v>0</v>
      </c>
      <c r="FB105" s="4">
        <f t="shared" si="33"/>
        <v>0</v>
      </c>
      <c r="FE105" s="4">
        <f t="shared" si="34"/>
        <v>0</v>
      </c>
      <c r="FF105" s="4">
        <f t="shared" si="35"/>
        <v>0</v>
      </c>
      <c r="FG105" s="4" t="str">
        <f t="shared" si="36"/>
        <v>ORDINARIO</v>
      </c>
    </row>
    <row r="106" spans="1:163" x14ac:dyDescent="0.3">
      <c r="A106">
        <v>104</v>
      </c>
      <c r="AR106" s="4">
        <f t="shared" si="29"/>
        <v>0</v>
      </c>
      <c r="BU106" s="4">
        <f t="shared" si="30"/>
        <v>0</v>
      </c>
      <c r="EV106" s="4">
        <f t="shared" si="31"/>
        <v>0</v>
      </c>
      <c r="EY106" s="4">
        <f t="shared" si="32"/>
        <v>0</v>
      </c>
      <c r="FB106" s="4">
        <f t="shared" si="33"/>
        <v>0</v>
      </c>
      <c r="FE106" s="4">
        <f t="shared" si="34"/>
        <v>0</v>
      </c>
      <c r="FF106" s="4">
        <f t="shared" si="35"/>
        <v>0</v>
      </c>
      <c r="FG106" s="4" t="str">
        <f t="shared" si="36"/>
        <v>ORDINARIO</v>
      </c>
    </row>
    <row r="107" spans="1:163" x14ac:dyDescent="0.3">
      <c r="A107">
        <v>105</v>
      </c>
      <c r="AR107" s="4">
        <f t="shared" si="29"/>
        <v>0</v>
      </c>
      <c r="BU107" s="4">
        <f t="shared" si="30"/>
        <v>0</v>
      </c>
      <c r="EV107" s="4">
        <f t="shared" si="31"/>
        <v>0</v>
      </c>
      <c r="EY107" s="4">
        <f t="shared" si="32"/>
        <v>0</v>
      </c>
      <c r="FB107" s="4">
        <f t="shared" si="33"/>
        <v>0</v>
      </c>
      <c r="FE107" s="4">
        <f t="shared" si="34"/>
        <v>0</v>
      </c>
      <c r="FF107" s="4">
        <f t="shared" si="35"/>
        <v>0</v>
      </c>
      <c r="FG107" s="4" t="str">
        <f t="shared" si="36"/>
        <v>ORDINARIO</v>
      </c>
    </row>
    <row r="108" spans="1:163" x14ac:dyDescent="0.3">
      <c r="A108">
        <v>106</v>
      </c>
      <c r="AR108" s="4">
        <f t="shared" si="29"/>
        <v>0</v>
      </c>
      <c r="BU108" s="4">
        <f t="shared" si="30"/>
        <v>0</v>
      </c>
      <c r="EV108" s="4">
        <f t="shared" si="31"/>
        <v>0</v>
      </c>
      <c r="EY108" s="4">
        <f t="shared" si="32"/>
        <v>0</v>
      </c>
      <c r="FB108" s="4">
        <f t="shared" si="33"/>
        <v>0</v>
      </c>
      <c r="FE108" s="4">
        <f t="shared" si="34"/>
        <v>0</v>
      </c>
      <c r="FF108" s="4">
        <f t="shared" si="35"/>
        <v>0</v>
      </c>
      <c r="FG108" s="4" t="str">
        <f t="shared" si="36"/>
        <v>ORDINARIO</v>
      </c>
    </row>
    <row r="109" spans="1:163" x14ac:dyDescent="0.3">
      <c r="A109">
        <v>107</v>
      </c>
      <c r="AR109" s="4">
        <f t="shared" si="29"/>
        <v>0</v>
      </c>
      <c r="BU109" s="4">
        <f t="shared" si="30"/>
        <v>0</v>
      </c>
      <c r="EV109" s="4">
        <f t="shared" si="31"/>
        <v>0</v>
      </c>
      <c r="EY109" s="4">
        <f t="shared" si="32"/>
        <v>0</v>
      </c>
      <c r="FB109" s="4">
        <f t="shared" si="33"/>
        <v>0</v>
      </c>
      <c r="FE109" s="4">
        <f t="shared" si="34"/>
        <v>0</v>
      </c>
      <c r="FF109" s="4">
        <f t="shared" si="35"/>
        <v>0</v>
      </c>
      <c r="FG109" s="4" t="str">
        <f t="shared" si="36"/>
        <v>ORDINARIO</v>
      </c>
    </row>
    <row r="110" spans="1:163" x14ac:dyDescent="0.3">
      <c r="A110">
        <v>108</v>
      </c>
      <c r="AR110" s="4">
        <f t="shared" ref="AR110:AR141" si="37">+AS110+AU110+BE110+BN110+BO110+BP110+BQ110+BR110+BS110+CG110</f>
        <v>0</v>
      </c>
      <c r="BU110" s="4">
        <f t="shared" ref="BU110:BU141" si="38">+BV110+BX110+BY110+BZ110+CA110</f>
        <v>0</v>
      </c>
      <c r="EV110" s="4">
        <f t="shared" ref="EV110:EV141" si="39">+EU110/3000</f>
        <v>0</v>
      </c>
      <c r="EY110" s="4">
        <f t="shared" ref="EY110:EY141" si="40">+EX110/1400</f>
        <v>0</v>
      </c>
      <c r="FB110" s="4">
        <f t="shared" ref="FB110:FB141" si="41">+FA110/2000</f>
        <v>0</v>
      </c>
      <c r="FE110" s="4">
        <f t="shared" ref="FE110:FE141" si="42">+FD110/15000</f>
        <v>0</v>
      </c>
      <c r="FF110" s="4">
        <f t="shared" ref="FF110:FF141" si="43">+EV110+EY110+FB110+FE110</f>
        <v>0</v>
      </c>
      <c r="FG110" s="4" t="str">
        <f t="shared" ref="FG110:FG141" si="44">+IF((EV110+EY110+FB110+FE110)&gt;=1,"ALTO","ORDINARIO")</f>
        <v>ORDINARIO</v>
      </c>
    </row>
    <row r="111" spans="1:163" x14ac:dyDescent="0.3">
      <c r="A111">
        <v>109</v>
      </c>
      <c r="AR111" s="4">
        <f t="shared" si="37"/>
        <v>0</v>
      </c>
      <c r="BU111" s="4">
        <f t="shared" si="38"/>
        <v>0</v>
      </c>
      <c r="EV111" s="4">
        <f t="shared" si="39"/>
        <v>0</v>
      </c>
      <c r="EY111" s="4">
        <f t="shared" si="40"/>
        <v>0</v>
      </c>
      <c r="FB111" s="4">
        <f t="shared" si="41"/>
        <v>0</v>
      </c>
      <c r="FE111" s="4">
        <f t="shared" si="42"/>
        <v>0</v>
      </c>
      <c r="FF111" s="4">
        <f t="shared" si="43"/>
        <v>0</v>
      </c>
      <c r="FG111" s="4" t="str">
        <f t="shared" si="44"/>
        <v>ORDINARIO</v>
      </c>
    </row>
    <row r="112" spans="1:163" x14ac:dyDescent="0.3">
      <c r="A112">
        <v>110</v>
      </c>
      <c r="AR112" s="4">
        <f t="shared" si="37"/>
        <v>0</v>
      </c>
      <c r="BU112" s="4">
        <f t="shared" si="38"/>
        <v>0</v>
      </c>
      <c r="EV112" s="4">
        <f t="shared" si="39"/>
        <v>0</v>
      </c>
      <c r="EY112" s="4">
        <f t="shared" si="40"/>
        <v>0</v>
      </c>
      <c r="FB112" s="4">
        <f t="shared" si="41"/>
        <v>0</v>
      </c>
      <c r="FE112" s="4">
        <f t="shared" si="42"/>
        <v>0</v>
      </c>
      <c r="FF112" s="4">
        <f t="shared" si="43"/>
        <v>0</v>
      </c>
      <c r="FG112" s="4" t="str">
        <f t="shared" si="44"/>
        <v>ORDINARIO</v>
      </c>
    </row>
    <row r="113" spans="1:163" x14ac:dyDescent="0.3">
      <c r="A113">
        <v>111</v>
      </c>
      <c r="AR113" s="4">
        <f t="shared" si="37"/>
        <v>0</v>
      </c>
      <c r="BU113" s="4">
        <f t="shared" si="38"/>
        <v>0</v>
      </c>
      <c r="EV113" s="4">
        <f t="shared" si="39"/>
        <v>0</v>
      </c>
      <c r="EY113" s="4">
        <f t="shared" si="40"/>
        <v>0</v>
      </c>
      <c r="FB113" s="4">
        <f t="shared" si="41"/>
        <v>0</v>
      </c>
      <c r="FE113" s="4">
        <f t="shared" si="42"/>
        <v>0</v>
      </c>
      <c r="FF113" s="4">
        <f t="shared" si="43"/>
        <v>0</v>
      </c>
      <c r="FG113" s="4" t="str">
        <f t="shared" si="44"/>
        <v>ORDINARIO</v>
      </c>
    </row>
    <row r="114" spans="1:163" x14ac:dyDescent="0.3">
      <c r="A114">
        <v>112</v>
      </c>
      <c r="AR114" s="4">
        <f t="shared" si="37"/>
        <v>0</v>
      </c>
      <c r="BU114" s="4">
        <f t="shared" si="38"/>
        <v>0</v>
      </c>
      <c r="EV114" s="4">
        <f t="shared" si="39"/>
        <v>0</v>
      </c>
      <c r="EY114" s="4">
        <f t="shared" si="40"/>
        <v>0</v>
      </c>
      <c r="FB114" s="4">
        <f t="shared" si="41"/>
        <v>0</v>
      </c>
      <c r="FE114" s="4">
        <f t="shared" si="42"/>
        <v>0</v>
      </c>
      <c r="FF114" s="4">
        <f t="shared" si="43"/>
        <v>0</v>
      </c>
      <c r="FG114" s="4" t="str">
        <f t="shared" si="44"/>
        <v>ORDINARIO</v>
      </c>
    </row>
    <row r="115" spans="1:163" x14ac:dyDescent="0.3">
      <c r="A115">
        <v>113</v>
      </c>
      <c r="AR115" s="4">
        <f t="shared" si="37"/>
        <v>0</v>
      </c>
      <c r="BU115" s="4">
        <f t="shared" si="38"/>
        <v>0</v>
      </c>
      <c r="EV115" s="4">
        <f t="shared" si="39"/>
        <v>0</v>
      </c>
      <c r="EY115" s="4">
        <f t="shared" si="40"/>
        <v>0</v>
      </c>
      <c r="FB115" s="4">
        <f t="shared" si="41"/>
        <v>0</v>
      </c>
      <c r="FE115" s="4">
        <f t="shared" si="42"/>
        <v>0</v>
      </c>
      <c r="FF115" s="4">
        <f t="shared" si="43"/>
        <v>0</v>
      </c>
      <c r="FG115" s="4" t="str">
        <f t="shared" si="44"/>
        <v>ORDINARIO</v>
      </c>
    </row>
    <row r="116" spans="1:163" x14ac:dyDescent="0.3">
      <c r="A116">
        <v>114</v>
      </c>
      <c r="AR116" s="4">
        <f t="shared" si="37"/>
        <v>0</v>
      </c>
      <c r="BU116" s="4">
        <f t="shared" si="38"/>
        <v>0</v>
      </c>
      <c r="EV116" s="4">
        <f t="shared" si="39"/>
        <v>0</v>
      </c>
      <c r="EY116" s="4">
        <f t="shared" si="40"/>
        <v>0</v>
      </c>
      <c r="FB116" s="4">
        <f t="shared" si="41"/>
        <v>0</v>
      </c>
      <c r="FE116" s="4">
        <f t="shared" si="42"/>
        <v>0</v>
      </c>
      <c r="FF116" s="4">
        <f t="shared" si="43"/>
        <v>0</v>
      </c>
      <c r="FG116" s="4" t="str">
        <f t="shared" si="44"/>
        <v>ORDINARIO</v>
      </c>
    </row>
    <row r="117" spans="1:163" x14ac:dyDescent="0.3">
      <c r="A117">
        <v>115</v>
      </c>
      <c r="AR117" s="4">
        <f t="shared" si="37"/>
        <v>0</v>
      </c>
      <c r="BU117" s="4">
        <f t="shared" si="38"/>
        <v>0</v>
      </c>
      <c r="EV117" s="4">
        <f t="shared" si="39"/>
        <v>0</v>
      </c>
      <c r="EY117" s="4">
        <f t="shared" si="40"/>
        <v>0</v>
      </c>
      <c r="FB117" s="4">
        <f t="shared" si="41"/>
        <v>0</v>
      </c>
      <c r="FE117" s="4">
        <f t="shared" si="42"/>
        <v>0</v>
      </c>
      <c r="FF117" s="4">
        <f t="shared" si="43"/>
        <v>0</v>
      </c>
      <c r="FG117" s="4" t="str">
        <f t="shared" si="44"/>
        <v>ORDINARIO</v>
      </c>
    </row>
    <row r="118" spans="1:163" x14ac:dyDescent="0.3">
      <c r="A118">
        <v>116</v>
      </c>
      <c r="AR118" s="4">
        <f t="shared" si="37"/>
        <v>0</v>
      </c>
      <c r="BU118" s="4">
        <f t="shared" si="38"/>
        <v>0</v>
      </c>
      <c r="EV118" s="4">
        <f t="shared" si="39"/>
        <v>0</v>
      </c>
      <c r="EY118" s="4">
        <f t="shared" si="40"/>
        <v>0</v>
      </c>
      <c r="FB118" s="4">
        <f t="shared" si="41"/>
        <v>0</v>
      </c>
      <c r="FE118" s="4">
        <f t="shared" si="42"/>
        <v>0</v>
      </c>
      <c r="FF118" s="4">
        <f t="shared" si="43"/>
        <v>0</v>
      </c>
      <c r="FG118" s="4" t="str">
        <f t="shared" si="44"/>
        <v>ORDINARIO</v>
      </c>
    </row>
    <row r="119" spans="1:163" x14ac:dyDescent="0.3">
      <c r="A119">
        <v>117</v>
      </c>
      <c r="AR119" s="4">
        <f t="shared" si="37"/>
        <v>0</v>
      </c>
      <c r="BU119" s="4">
        <f t="shared" si="38"/>
        <v>0</v>
      </c>
      <c r="EV119" s="4">
        <f t="shared" si="39"/>
        <v>0</v>
      </c>
      <c r="EY119" s="4">
        <f t="shared" si="40"/>
        <v>0</v>
      </c>
      <c r="FB119" s="4">
        <f t="shared" si="41"/>
        <v>0</v>
      </c>
      <c r="FE119" s="4">
        <f t="shared" si="42"/>
        <v>0</v>
      </c>
      <c r="FF119" s="4">
        <f t="shared" si="43"/>
        <v>0</v>
      </c>
      <c r="FG119" s="4" t="str">
        <f t="shared" si="44"/>
        <v>ORDINARIO</v>
      </c>
    </row>
    <row r="120" spans="1:163" x14ac:dyDescent="0.3">
      <c r="A120">
        <v>118</v>
      </c>
      <c r="AR120" s="4">
        <f t="shared" si="37"/>
        <v>0</v>
      </c>
      <c r="BU120" s="4">
        <f t="shared" si="38"/>
        <v>0</v>
      </c>
      <c r="EV120" s="4">
        <f t="shared" si="39"/>
        <v>0</v>
      </c>
      <c r="EY120" s="4">
        <f t="shared" si="40"/>
        <v>0</v>
      </c>
      <c r="FB120" s="4">
        <f t="shared" si="41"/>
        <v>0</v>
      </c>
      <c r="FE120" s="4">
        <f t="shared" si="42"/>
        <v>0</v>
      </c>
      <c r="FF120" s="4">
        <f t="shared" si="43"/>
        <v>0</v>
      </c>
      <c r="FG120" s="4" t="str">
        <f t="shared" si="44"/>
        <v>ORDINARIO</v>
      </c>
    </row>
    <row r="121" spans="1:163" x14ac:dyDescent="0.3">
      <c r="A121">
        <v>119</v>
      </c>
      <c r="AR121" s="4">
        <f t="shared" si="37"/>
        <v>0</v>
      </c>
      <c r="BU121" s="4">
        <f t="shared" si="38"/>
        <v>0</v>
      </c>
      <c r="EV121" s="4">
        <f t="shared" si="39"/>
        <v>0</v>
      </c>
      <c r="EY121" s="4">
        <f t="shared" si="40"/>
        <v>0</v>
      </c>
      <c r="FB121" s="4">
        <f t="shared" si="41"/>
        <v>0</v>
      </c>
      <c r="FE121" s="4">
        <f t="shared" si="42"/>
        <v>0</v>
      </c>
      <c r="FF121" s="4">
        <f t="shared" si="43"/>
        <v>0</v>
      </c>
      <c r="FG121" s="4" t="str">
        <f t="shared" si="44"/>
        <v>ORDINARIO</v>
      </c>
    </row>
    <row r="122" spans="1:163" x14ac:dyDescent="0.3">
      <c r="A122">
        <v>120</v>
      </c>
      <c r="AR122" s="4">
        <f t="shared" si="37"/>
        <v>0</v>
      </c>
      <c r="BU122" s="4">
        <f t="shared" si="38"/>
        <v>0</v>
      </c>
      <c r="EV122" s="4">
        <f t="shared" si="39"/>
        <v>0</v>
      </c>
      <c r="EY122" s="4">
        <f t="shared" si="40"/>
        <v>0</v>
      </c>
      <c r="FB122" s="4">
        <f t="shared" si="41"/>
        <v>0</v>
      </c>
      <c r="FE122" s="4">
        <f t="shared" si="42"/>
        <v>0</v>
      </c>
      <c r="FF122" s="4">
        <f t="shared" si="43"/>
        <v>0</v>
      </c>
      <c r="FG122" s="4" t="str">
        <f t="shared" si="44"/>
        <v>ORDINARIO</v>
      </c>
    </row>
    <row r="123" spans="1:163" x14ac:dyDescent="0.3">
      <c r="A123">
        <v>121</v>
      </c>
      <c r="AR123" s="4">
        <f t="shared" si="37"/>
        <v>0</v>
      </c>
      <c r="BU123" s="4">
        <f t="shared" si="38"/>
        <v>0</v>
      </c>
      <c r="EV123" s="4">
        <f t="shared" si="39"/>
        <v>0</v>
      </c>
      <c r="EY123" s="4">
        <f t="shared" si="40"/>
        <v>0</v>
      </c>
      <c r="FB123" s="4">
        <f t="shared" si="41"/>
        <v>0</v>
      </c>
      <c r="FE123" s="4">
        <f t="shared" si="42"/>
        <v>0</v>
      </c>
      <c r="FF123" s="4">
        <f t="shared" si="43"/>
        <v>0</v>
      </c>
      <c r="FG123" s="4" t="str">
        <f t="shared" si="44"/>
        <v>ORDINARIO</v>
      </c>
    </row>
    <row r="124" spans="1:163" x14ac:dyDescent="0.3">
      <c r="A124">
        <v>122</v>
      </c>
      <c r="AR124" s="4">
        <f t="shared" si="37"/>
        <v>0</v>
      </c>
      <c r="BU124" s="4">
        <f t="shared" si="38"/>
        <v>0</v>
      </c>
      <c r="EV124" s="4">
        <f t="shared" si="39"/>
        <v>0</v>
      </c>
      <c r="EY124" s="4">
        <f t="shared" si="40"/>
        <v>0</v>
      </c>
      <c r="FB124" s="4">
        <f t="shared" si="41"/>
        <v>0</v>
      </c>
      <c r="FE124" s="4">
        <f t="shared" si="42"/>
        <v>0</v>
      </c>
      <c r="FF124" s="4">
        <f t="shared" si="43"/>
        <v>0</v>
      </c>
      <c r="FG124" s="4" t="str">
        <f t="shared" si="44"/>
        <v>ORDINARIO</v>
      </c>
    </row>
    <row r="125" spans="1:163" x14ac:dyDescent="0.3">
      <c r="A125">
        <v>123</v>
      </c>
      <c r="AR125" s="4">
        <f t="shared" si="37"/>
        <v>0</v>
      </c>
      <c r="BU125" s="4">
        <f t="shared" si="38"/>
        <v>0</v>
      </c>
      <c r="EV125" s="4">
        <f t="shared" si="39"/>
        <v>0</v>
      </c>
      <c r="EY125" s="4">
        <f t="shared" si="40"/>
        <v>0</v>
      </c>
      <c r="FB125" s="4">
        <f t="shared" si="41"/>
        <v>0</v>
      </c>
      <c r="FE125" s="4">
        <f t="shared" si="42"/>
        <v>0</v>
      </c>
      <c r="FF125" s="4">
        <f t="shared" si="43"/>
        <v>0</v>
      </c>
      <c r="FG125" s="4" t="str">
        <f t="shared" si="44"/>
        <v>ORDINARIO</v>
      </c>
    </row>
    <row r="126" spans="1:163" x14ac:dyDescent="0.3">
      <c r="A126">
        <v>124</v>
      </c>
      <c r="AR126" s="4">
        <f t="shared" si="37"/>
        <v>0</v>
      </c>
      <c r="BU126" s="4">
        <f t="shared" si="38"/>
        <v>0</v>
      </c>
      <c r="EV126" s="4">
        <f t="shared" si="39"/>
        <v>0</v>
      </c>
      <c r="EY126" s="4">
        <f t="shared" si="40"/>
        <v>0</v>
      </c>
      <c r="FB126" s="4">
        <f t="shared" si="41"/>
        <v>0</v>
      </c>
      <c r="FE126" s="4">
        <f t="shared" si="42"/>
        <v>0</v>
      </c>
      <c r="FF126" s="4">
        <f t="shared" si="43"/>
        <v>0</v>
      </c>
      <c r="FG126" s="4" t="str">
        <f t="shared" si="44"/>
        <v>ORDINARIO</v>
      </c>
    </row>
    <row r="127" spans="1:163" x14ac:dyDescent="0.3">
      <c r="A127">
        <v>125</v>
      </c>
      <c r="AR127" s="4">
        <f t="shared" si="37"/>
        <v>0</v>
      </c>
      <c r="BU127" s="4">
        <f t="shared" si="38"/>
        <v>0</v>
      </c>
      <c r="EV127" s="4">
        <f t="shared" si="39"/>
        <v>0</v>
      </c>
      <c r="EY127" s="4">
        <f t="shared" si="40"/>
        <v>0</v>
      </c>
      <c r="FB127" s="4">
        <f t="shared" si="41"/>
        <v>0</v>
      </c>
      <c r="FE127" s="4">
        <f t="shared" si="42"/>
        <v>0</v>
      </c>
      <c r="FF127" s="4">
        <f t="shared" si="43"/>
        <v>0</v>
      </c>
      <c r="FG127" s="4" t="str">
        <f t="shared" si="44"/>
        <v>ORDINARIO</v>
      </c>
    </row>
    <row r="128" spans="1:163" x14ac:dyDescent="0.3">
      <c r="A128">
        <v>126</v>
      </c>
      <c r="AR128" s="4">
        <f t="shared" si="37"/>
        <v>0</v>
      </c>
      <c r="BU128" s="4">
        <f t="shared" si="38"/>
        <v>0</v>
      </c>
      <c r="EV128" s="4">
        <f t="shared" si="39"/>
        <v>0</v>
      </c>
      <c r="EY128" s="4">
        <f t="shared" si="40"/>
        <v>0</v>
      </c>
      <c r="FB128" s="4">
        <f t="shared" si="41"/>
        <v>0</v>
      </c>
      <c r="FE128" s="4">
        <f t="shared" si="42"/>
        <v>0</v>
      </c>
      <c r="FF128" s="4">
        <f t="shared" si="43"/>
        <v>0</v>
      </c>
      <c r="FG128" s="4" t="str">
        <f t="shared" si="44"/>
        <v>ORDINARIO</v>
      </c>
    </row>
    <row r="129" spans="1:163" x14ac:dyDescent="0.3">
      <c r="A129">
        <v>127</v>
      </c>
      <c r="AR129" s="4">
        <f t="shared" si="37"/>
        <v>0</v>
      </c>
      <c r="BU129" s="4">
        <f t="shared" si="38"/>
        <v>0</v>
      </c>
      <c r="EV129" s="4">
        <f t="shared" si="39"/>
        <v>0</v>
      </c>
      <c r="EY129" s="4">
        <f t="shared" si="40"/>
        <v>0</v>
      </c>
      <c r="FB129" s="4">
        <f t="shared" si="41"/>
        <v>0</v>
      </c>
      <c r="FE129" s="4">
        <f t="shared" si="42"/>
        <v>0</v>
      </c>
      <c r="FF129" s="4">
        <f t="shared" si="43"/>
        <v>0</v>
      </c>
      <c r="FG129" s="4" t="str">
        <f t="shared" si="44"/>
        <v>ORDINARIO</v>
      </c>
    </row>
    <row r="130" spans="1:163" x14ac:dyDescent="0.3">
      <c r="A130">
        <v>128</v>
      </c>
      <c r="AR130" s="4">
        <f t="shared" si="37"/>
        <v>0</v>
      </c>
      <c r="BU130" s="4">
        <f t="shared" si="38"/>
        <v>0</v>
      </c>
      <c r="EV130" s="4">
        <f t="shared" si="39"/>
        <v>0</v>
      </c>
      <c r="EY130" s="4">
        <f t="shared" si="40"/>
        <v>0</v>
      </c>
      <c r="FB130" s="4">
        <f t="shared" si="41"/>
        <v>0</v>
      </c>
      <c r="FE130" s="4">
        <f t="shared" si="42"/>
        <v>0</v>
      </c>
      <c r="FF130" s="4">
        <f t="shared" si="43"/>
        <v>0</v>
      </c>
      <c r="FG130" s="4" t="str">
        <f t="shared" si="44"/>
        <v>ORDINARIO</v>
      </c>
    </row>
    <row r="131" spans="1:163" x14ac:dyDescent="0.3">
      <c r="A131">
        <v>129</v>
      </c>
      <c r="AR131" s="4">
        <f t="shared" si="37"/>
        <v>0</v>
      </c>
      <c r="BU131" s="4">
        <f t="shared" si="38"/>
        <v>0</v>
      </c>
      <c r="EV131" s="4">
        <f t="shared" si="39"/>
        <v>0</v>
      </c>
      <c r="EY131" s="4">
        <f t="shared" si="40"/>
        <v>0</v>
      </c>
      <c r="FB131" s="4">
        <f t="shared" si="41"/>
        <v>0</v>
      </c>
      <c r="FE131" s="4">
        <f t="shared" si="42"/>
        <v>0</v>
      </c>
      <c r="FF131" s="4">
        <f t="shared" si="43"/>
        <v>0</v>
      </c>
      <c r="FG131" s="4" t="str">
        <f t="shared" si="44"/>
        <v>ORDINARIO</v>
      </c>
    </row>
    <row r="132" spans="1:163" x14ac:dyDescent="0.3">
      <c r="A132">
        <v>130</v>
      </c>
      <c r="AR132" s="4">
        <f t="shared" si="37"/>
        <v>0</v>
      </c>
      <c r="BU132" s="4">
        <f t="shared" si="38"/>
        <v>0</v>
      </c>
      <c r="EV132" s="4">
        <f t="shared" si="39"/>
        <v>0</v>
      </c>
      <c r="EY132" s="4">
        <f t="shared" si="40"/>
        <v>0</v>
      </c>
      <c r="FB132" s="4">
        <f t="shared" si="41"/>
        <v>0</v>
      </c>
      <c r="FE132" s="4">
        <f t="shared" si="42"/>
        <v>0</v>
      </c>
      <c r="FF132" s="4">
        <f t="shared" si="43"/>
        <v>0</v>
      </c>
      <c r="FG132" s="4" t="str">
        <f t="shared" si="44"/>
        <v>ORDINARIO</v>
      </c>
    </row>
    <row r="133" spans="1:163" x14ac:dyDescent="0.3">
      <c r="A133">
        <v>131</v>
      </c>
      <c r="AR133" s="4">
        <f t="shared" si="37"/>
        <v>0</v>
      </c>
      <c r="BU133" s="4">
        <f t="shared" si="38"/>
        <v>0</v>
      </c>
      <c r="EV133" s="4">
        <f t="shared" si="39"/>
        <v>0</v>
      </c>
      <c r="EY133" s="4">
        <f t="shared" si="40"/>
        <v>0</v>
      </c>
      <c r="FB133" s="4">
        <f t="shared" si="41"/>
        <v>0</v>
      </c>
      <c r="FE133" s="4">
        <f t="shared" si="42"/>
        <v>0</v>
      </c>
      <c r="FF133" s="4">
        <f t="shared" si="43"/>
        <v>0</v>
      </c>
      <c r="FG133" s="4" t="str">
        <f t="shared" si="44"/>
        <v>ORDINARIO</v>
      </c>
    </row>
    <row r="134" spans="1:163" x14ac:dyDescent="0.3">
      <c r="A134">
        <v>132</v>
      </c>
      <c r="AR134" s="4">
        <f t="shared" si="37"/>
        <v>0</v>
      </c>
      <c r="BU134" s="4">
        <f t="shared" si="38"/>
        <v>0</v>
      </c>
      <c r="EV134" s="4">
        <f t="shared" si="39"/>
        <v>0</v>
      </c>
      <c r="EY134" s="4">
        <f t="shared" si="40"/>
        <v>0</v>
      </c>
      <c r="FB134" s="4">
        <f t="shared" si="41"/>
        <v>0</v>
      </c>
      <c r="FE134" s="4">
        <f t="shared" si="42"/>
        <v>0</v>
      </c>
      <c r="FF134" s="4">
        <f t="shared" si="43"/>
        <v>0</v>
      </c>
      <c r="FG134" s="4" t="str">
        <f t="shared" si="44"/>
        <v>ORDINARIO</v>
      </c>
    </row>
    <row r="135" spans="1:163" x14ac:dyDescent="0.3">
      <c r="A135">
        <v>133</v>
      </c>
      <c r="AR135" s="4">
        <f t="shared" si="37"/>
        <v>0</v>
      </c>
      <c r="BU135" s="4">
        <f t="shared" si="38"/>
        <v>0</v>
      </c>
      <c r="EV135" s="4">
        <f t="shared" si="39"/>
        <v>0</v>
      </c>
      <c r="EY135" s="4">
        <f t="shared" si="40"/>
        <v>0</v>
      </c>
      <c r="FB135" s="4">
        <f t="shared" si="41"/>
        <v>0</v>
      </c>
      <c r="FE135" s="4">
        <f t="shared" si="42"/>
        <v>0</v>
      </c>
      <c r="FF135" s="4">
        <f t="shared" si="43"/>
        <v>0</v>
      </c>
      <c r="FG135" s="4" t="str">
        <f t="shared" si="44"/>
        <v>ORDINARIO</v>
      </c>
    </row>
    <row r="136" spans="1:163" x14ac:dyDescent="0.3">
      <c r="A136">
        <v>134</v>
      </c>
      <c r="AR136" s="4">
        <f t="shared" si="37"/>
        <v>0</v>
      </c>
      <c r="BU136" s="4">
        <f t="shared" si="38"/>
        <v>0</v>
      </c>
      <c r="EV136" s="4">
        <f t="shared" si="39"/>
        <v>0</v>
      </c>
      <c r="EY136" s="4">
        <f t="shared" si="40"/>
        <v>0</v>
      </c>
      <c r="FB136" s="4">
        <f t="shared" si="41"/>
        <v>0</v>
      </c>
      <c r="FE136" s="4">
        <f t="shared" si="42"/>
        <v>0</v>
      </c>
      <c r="FF136" s="4">
        <f t="shared" si="43"/>
        <v>0</v>
      </c>
      <c r="FG136" s="4" t="str">
        <f t="shared" si="44"/>
        <v>ORDINARIO</v>
      </c>
    </row>
    <row r="137" spans="1:163" x14ac:dyDescent="0.3">
      <c r="A137">
        <v>135</v>
      </c>
      <c r="AR137" s="4">
        <f t="shared" si="37"/>
        <v>0</v>
      </c>
      <c r="BU137" s="4">
        <f t="shared" si="38"/>
        <v>0</v>
      </c>
      <c r="EV137" s="4">
        <f t="shared" si="39"/>
        <v>0</v>
      </c>
      <c r="EY137" s="4">
        <f t="shared" si="40"/>
        <v>0</v>
      </c>
      <c r="FB137" s="4">
        <f t="shared" si="41"/>
        <v>0</v>
      </c>
      <c r="FE137" s="4">
        <f t="shared" si="42"/>
        <v>0</v>
      </c>
      <c r="FF137" s="4">
        <f t="shared" si="43"/>
        <v>0</v>
      </c>
      <c r="FG137" s="4" t="str">
        <f t="shared" si="44"/>
        <v>ORDINARIO</v>
      </c>
    </row>
    <row r="138" spans="1:163" x14ac:dyDescent="0.3">
      <c r="A138">
        <v>136</v>
      </c>
      <c r="AR138" s="4">
        <f t="shared" si="37"/>
        <v>0</v>
      </c>
      <c r="BU138" s="4">
        <f t="shared" si="38"/>
        <v>0</v>
      </c>
      <c r="EV138" s="4">
        <f t="shared" si="39"/>
        <v>0</v>
      </c>
      <c r="EY138" s="4">
        <f t="shared" si="40"/>
        <v>0</v>
      </c>
      <c r="FB138" s="4">
        <f t="shared" si="41"/>
        <v>0</v>
      </c>
      <c r="FE138" s="4">
        <f t="shared" si="42"/>
        <v>0</v>
      </c>
      <c r="FF138" s="4">
        <f t="shared" si="43"/>
        <v>0</v>
      </c>
      <c r="FG138" s="4" t="str">
        <f t="shared" si="44"/>
        <v>ORDINARIO</v>
      </c>
    </row>
    <row r="139" spans="1:163" x14ac:dyDescent="0.3">
      <c r="A139">
        <v>137</v>
      </c>
      <c r="AR139" s="4">
        <f t="shared" si="37"/>
        <v>0</v>
      </c>
      <c r="BU139" s="4">
        <f t="shared" si="38"/>
        <v>0</v>
      </c>
      <c r="EV139" s="4">
        <f t="shared" si="39"/>
        <v>0</v>
      </c>
      <c r="EY139" s="4">
        <f t="shared" si="40"/>
        <v>0</v>
      </c>
      <c r="FB139" s="4">
        <f t="shared" si="41"/>
        <v>0</v>
      </c>
      <c r="FE139" s="4">
        <f t="shared" si="42"/>
        <v>0</v>
      </c>
      <c r="FF139" s="4">
        <f t="shared" si="43"/>
        <v>0</v>
      </c>
      <c r="FG139" s="4" t="str">
        <f t="shared" si="44"/>
        <v>ORDINARIO</v>
      </c>
    </row>
    <row r="140" spans="1:163" x14ac:dyDescent="0.3">
      <c r="A140">
        <v>138</v>
      </c>
      <c r="AR140" s="4">
        <f t="shared" si="37"/>
        <v>0</v>
      </c>
      <c r="BU140" s="4">
        <f t="shared" si="38"/>
        <v>0</v>
      </c>
      <c r="EV140" s="4">
        <f t="shared" si="39"/>
        <v>0</v>
      </c>
      <c r="EY140" s="4">
        <f t="shared" si="40"/>
        <v>0</v>
      </c>
      <c r="FB140" s="4">
        <f t="shared" si="41"/>
        <v>0</v>
      </c>
      <c r="FE140" s="4">
        <f t="shared" si="42"/>
        <v>0</v>
      </c>
      <c r="FF140" s="4">
        <f t="shared" si="43"/>
        <v>0</v>
      </c>
      <c r="FG140" s="4" t="str">
        <f t="shared" si="44"/>
        <v>ORDINARIO</v>
      </c>
    </row>
    <row r="141" spans="1:163" x14ac:dyDescent="0.3">
      <c r="A141">
        <v>139</v>
      </c>
      <c r="AR141" s="4">
        <f t="shared" si="37"/>
        <v>0</v>
      </c>
      <c r="BU141" s="4">
        <f t="shared" si="38"/>
        <v>0</v>
      </c>
      <c r="EV141" s="4">
        <f t="shared" si="39"/>
        <v>0</v>
      </c>
      <c r="EY141" s="4">
        <f t="shared" si="40"/>
        <v>0</v>
      </c>
      <c r="FB141" s="4">
        <f t="shared" si="41"/>
        <v>0</v>
      </c>
      <c r="FE141" s="4">
        <f t="shared" si="42"/>
        <v>0</v>
      </c>
      <c r="FF141" s="4">
        <f t="shared" si="43"/>
        <v>0</v>
      </c>
      <c r="FG141" s="4" t="str">
        <f t="shared" si="44"/>
        <v>ORDINARIO</v>
      </c>
    </row>
    <row r="142" spans="1:163" x14ac:dyDescent="0.3">
      <c r="A142">
        <v>140</v>
      </c>
      <c r="AR142" s="4">
        <f t="shared" ref="AR142:AR173" si="45">+AS142+AU142+BE142+BN142+BO142+BP142+BQ142+BR142+BS142+CG142</f>
        <v>0</v>
      </c>
      <c r="BU142" s="4">
        <f t="shared" ref="BU142:BU173" si="46">+BV142+BX142+BY142+BZ142+CA142</f>
        <v>0</v>
      </c>
      <c r="EV142" s="4">
        <f t="shared" ref="EV142:EV173" si="47">+EU142/3000</f>
        <v>0</v>
      </c>
      <c r="EY142" s="4">
        <f t="shared" ref="EY142:EY173" si="48">+EX142/1400</f>
        <v>0</v>
      </c>
      <c r="FB142" s="4">
        <f t="shared" ref="FB142:FB173" si="49">+FA142/2000</f>
        <v>0</v>
      </c>
      <c r="FE142" s="4">
        <f t="shared" ref="FE142:FE173" si="50">+FD142/15000</f>
        <v>0</v>
      </c>
      <c r="FF142" s="4">
        <f t="shared" ref="FF142:FF173" si="51">+EV142+EY142+FB142+FE142</f>
        <v>0</v>
      </c>
      <c r="FG142" s="4" t="str">
        <f t="shared" ref="FG142:FG173" si="52">+IF((EV142+EY142+FB142+FE142)&gt;=1,"ALTO","ORDINARIO")</f>
        <v>ORDINARIO</v>
      </c>
    </row>
    <row r="143" spans="1:163" x14ac:dyDescent="0.3">
      <c r="A143">
        <v>141</v>
      </c>
      <c r="AR143" s="4">
        <f t="shared" si="45"/>
        <v>0</v>
      </c>
      <c r="BU143" s="4">
        <f t="shared" si="46"/>
        <v>0</v>
      </c>
      <c r="EV143" s="4">
        <f t="shared" si="47"/>
        <v>0</v>
      </c>
      <c r="EY143" s="4">
        <f t="shared" si="48"/>
        <v>0</v>
      </c>
      <c r="FB143" s="4">
        <f t="shared" si="49"/>
        <v>0</v>
      </c>
      <c r="FE143" s="4">
        <f t="shared" si="50"/>
        <v>0</v>
      </c>
      <c r="FF143" s="4">
        <f t="shared" si="51"/>
        <v>0</v>
      </c>
      <c r="FG143" s="4" t="str">
        <f t="shared" si="52"/>
        <v>ORDINARIO</v>
      </c>
    </row>
    <row r="144" spans="1:163" x14ac:dyDescent="0.3">
      <c r="A144">
        <v>142</v>
      </c>
      <c r="AR144" s="4">
        <f t="shared" si="45"/>
        <v>0</v>
      </c>
      <c r="BU144" s="4">
        <f t="shared" si="46"/>
        <v>0</v>
      </c>
      <c r="EV144" s="4">
        <f t="shared" si="47"/>
        <v>0</v>
      </c>
      <c r="EY144" s="4">
        <f t="shared" si="48"/>
        <v>0</v>
      </c>
      <c r="FB144" s="4">
        <f t="shared" si="49"/>
        <v>0</v>
      </c>
      <c r="FE144" s="4">
        <f t="shared" si="50"/>
        <v>0</v>
      </c>
      <c r="FF144" s="4">
        <f t="shared" si="51"/>
        <v>0</v>
      </c>
      <c r="FG144" s="4" t="str">
        <f t="shared" si="52"/>
        <v>ORDINARIO</v>
      </c>
    </row>
    <row r="145" spans="1:163" x14ac:dyDescent="0.3">
      <c r="A145">
        <v>143</v>
      </c>
      <c r="AR145" s="4">
        <f t="shared" si="45"/>
        <v>0</v>
      </c>
      <c r="BU145" s="4">
        <f t="shared" si="46"/>
        <v>0</v>
      </c>
      <c r="EV145" s="4">
        <f t="shared" si="47"/>
        <v>0</v>
      </c>
      <c r="EY145" s="4">
        <f t="shared" si="48"/>
        <v>0</v>
      </c>
      <c r="FB145" s="4">
        <f t="shared" si="49"/>
        <v>0</v>
      </c>
      <c r="FE145" s="4">
        <f t="shared" si="50"/>
        <v>0</v>
      </c>
      <c r="FF145" s="4">
        <f t="shared" si="51"/>
        <v>0</v>
      </c>
      <c r="FG145" s="4" t="str">
        <f t="shared" si="52"/>
        <v>ORDINARIO</v>
      </c>
    </row>
    <row r="146" spans="1:163" x14ac:dyDescent="0.3">
      <c r="A146">
        <v>144</v>
      </c>
      <c r="AR146" s="4">
        <f t="shared" si="45"/>
        <v>0</v>
      </c>
      <c r="BU146" s="4">
        <f t="shared" si="46"/>
        <v>0</v>
      </c>
      <c r="EV146" s="4">
        <f t="shared" si="47"/>
        <v>0</v>
      </c>
      <c r="EY146" s="4">
        <f t="shared" si="48"/>
        <v>0</v>
      </c>
      <c r="FB146" s="4">
        <f t="shared" si="49"/>
        <v>0</v>
      </c>
      <c r="FE146" s="4">
        <f t="shared" si="50"/>
        <v>0</v>
      </c>
      <c r="FF146" s="4">
        <f t="shared" si="51"/>
        <v>0</v>
      </c>
      <c r="FG146" s="4" t="str">
        <f t="shared" si="52"/>
        <v>ORDINARIO</v>
      </c>
    </row>
    <row r="147" spans="1:163" x14ac:dyDescent="0.3">
      <c r="A147">
        <v>145</v>
      </c>
      <c r="AR147" s="4">
        <f t="shared" si="45"/>
        <v>0</v>
      </c>
      <c r="BU147" s="4">
        <f t="shared" si="46"/>
        <v>0</v>
      </c>
      <c r="EV147" s="4">
        <f t="shared" si="47"/>
        <v>0</v>
      </c>
      <c r="EY147" s="4">
        <f t="shared" si="48"/>
        <v>0</v>
      </c>
      <c r="FB147" s="4">
        <f t="shared" si="49"/>
        <v>0</v>
      </c>
      <c r="FE147" s="4">
        <f t="shared" si="50"/>
        <v>0</v>
      </c>
      <c r="FF147" s="4">
        <f t="shared" si="51"/>
        <v>0</v>
      </c>
      <c r="FG147" s="4" t="str">
        <f t="shared" si="52"/>
        <v>ORDINARIO</v>
      </c>
    </row>
    <row r="148" spans="1:163" x14ac:dyDescent="0.3">
      <c r="A148">
        <v>146</v>
      </c>
      <c r="AR148" s="4">
        <f t="shared" si="45"/>
        <v>0</v>
      </c>
      <c r="BU148" s="4">
        <f t="shared" si="46"/>
        <v>0</v>
      </c>
      <c r="EV148" s="4">
        <f t="shared" si="47"/>
        <v>0</v>
      </c>
      <c r="EY148" s="4">
        <f t="shared" si="48"/>
        <v>0</v>
      </c>
      <c r="FB148" s="4">
        <f t="shared" si="49"/>
        <v>0</v>
      </c>
      <c r="FE148" s="4">
        <f t="shared" si="50"/>
        <v>0</v>
      </c>
      <c r="FF148" s="4">
        <f t="shared" si="51"/>
        <v>0</v>
      </c>
      <c r="FG148" s="4" t="str">
        <f t="shared" si="52"/>
        <v>ORDINARIO</v>
      </c>
    </row>
    <row r="149" spans="1:163" x14ac:dyDescent="0.3">
      <c r="A149">
        <v>147</v>
      </c>
      <c r="AR149" s="4">
        <f t="shared" si="45"/>
        <v>0</v>
      </c>
      <c r="BU149" s="4">
        <f t="shared" si="46"/>
        <v>0</v>
      </c>
      <c r="EV149" s="4">
        <f t="shared" si="47"/>
        <v>0</v>
      </c>
      <c r="EY149" s="4">
        <f t="shared" si="48"/>
        <v>0</v>
      </c>
      <c r="FB149" s="4">
        <f t="shared" si="49"/>
        <v>0</v>
      </c>
      <c r="FE149" s="4">
        <f t="shared" si="50"/>
        <v>0</v>
      </c>
      <c r="FF149" s="4">
        <f t="shared" si="51"/>
        <v>0</v>
      </c>
      <c r="FG149" s="4" t="str">
        <f t="shared" si="52"/>
        <v>ORDINARIO</v>
      </c>
    </row>
    <row r="150" spans="1:163" x14ac:dyDescent="0.3">
      <c r="A150">
        <v>148</v>
      </c>
      <c r="AR150" s="4">
        <f t="shared" si="45"/>
        <v>0</v>
      </c>
      <c r="BU150" s="4">
        <f t="shared" si="46"/>
        <v>0</v>
      </c>
      <c r="EV150" s="4">
        <f t="shared" si="47"/>
        <v>0</v>
      </c>
      <c r="EY150" s="4">
        <f t="shared" si="48"/>
        <v>0</v>
      </c>
      <c r="FB150" s="4">
        <f t="shared" si="49"/>
        <v>0</v>
      </c>
      <c r="FE150" s="4">
        <f t="shared" si="50"/>
        <v>0</v>
      </c>
      <c r="FF150" s="4">
        <f t="shared" si="51"/>
        <v>0</v>
      </c>
      <c r="FG150" s="4" t="str">
        <f t="shared" si="52"/>
        <v>ORDINARIO</v>
      </c>
    </row>
    <row r="151" spans="1:163" x14ac:dyDescent="0.3">
      <c r="A151">
        <v>149</v>
      </c>
      <c r="AR151" s="4">
        <f t="shared" si="45"/>
        <v>0</v>
      </c>
      <c r="BU151" s="4">
        <f t="shared" si="46"/>
        <v>0</v>
      </c>
      <c r="EV151" s="4">
        <f t="shared" si="47"/>
        <v>0</v>
      </c>
      <c r="EY151" s="4">
        <f t="shared" si="48"/>
        <v>0</v>
      </c>
      <c r="FB151" s="4">
        <f t="shared" si="49"/>
        <v>0</v>
      </c>
      <c r="FE151" s="4">
        <f t="shared" si="50"/>
        <v>0</v>
      </c>
      <c r="FF151" s="4">
        <f t="shared" si="51"/>
        <v>0</v>
      </c>
      <c r="FG151" s="4" t="str">
        <f t="shared" si="52"/>
        <v>ORDINARIO</v>
      </c>
    </row>
    <row r="152" spans="1:163" x14ac:dyDescent="0.3">
      <c r="A152">
        <v>150</v>
      </c>
      <c r="AR152" s="4">
        <f t="shared" si="45"/>
        <v>0</v>
      </c>
      <c r="BU152" s="4">
        <f t="shared" si="46"/>
        <v>0</v>
      </c>
      <c r="EV152" s="4">
        <f t="shared" si="47"/>
        <v>0</v>
      </c>
      <c r="EY152" s="4">
        <f t="shared" si="48"/>
        <v>0</v>
      </c>
      <c r="FB152" s="4">
        <f t="shared" si="49"/>
        <v>0</v>
      </c>
      <c r="FE152" s="4">
        <f t="shared" si="50"/>
        <v>0</v>
      </c>
      <c r="FF152" s="4">
        <f t="shared" si="51"/>
        <v>0</v>
      </c>
      <c r="FG152" s="4" t="str">
        <f t="shared" si="52"/>
        <v>ORDINARIO</v>
      </c>
    </row>
    <row r="153" spans="1:163" x14ac:dyDescent="0.3">
      <c r="A153">
        <v>151</v>
      </c>
      <c r="AR153" s="4">
        <f t="shared" si="45"/>
        <v>0</v>
      </c>
      <c r="BU153" s="4">
        <f t="shared" si="46"/>
        <v>0</v>
      </c>
      <c r="EV153" s="4">
        <f t="shared" si="47"/>
        <v>0</v>
      </c>
      <c r="EY153" s="4">
        <f t="shared" si="48"/>
        <v>0</v>
      </c>
      <c r="FB153" s="4">
        <f t="shared" si="49"/>
        <v>0</v>
      </c>
      <c r="FE153" s="4">
        <f t="shared" si="50"/>
        <v>0</v>
      </c>
      <c r="FF153" s="4">
        <f t="shared" si="51"/>
        <v>0</v>
      </c>
      <c r="FG153" s="4" t="str">
        <f t="shared" si="52"/>
        <v>ORDINARIO</v>
      </c>
    </row>
    <row r="154" spans="1:163" x14ac:dyDescent="0.3">
      <c r="A154">
        <v>152</v>
      </c>
      <c r="AR154" s="4">
        <f t="shared" si="45"/>
        <v>0</v>
      </c>
      <c r="BU154" s="4">
        <f t="shared" si="46"/>
        <v>0</v>
      </c>
      <c r="EV154" s="4">
        <f t="shared" si="47"/>
        <v>0</v>
      </c>
      <c r="EY154" s="4">
        <f t="shared" si="48"/>
        <v>0</v>
      </c>
      <c r="FB154" s="4">
        <f t="shared" si="49"/>
        <v>0</v>
      </c>
      <c r="FE154" s="4">
        <f t="shared" si="50"/>
        <v>0</v>
      </c>
      <c r="FF154" s="4">
        <f t="shared" si="51"/>
        <v>0</v>
      </c>
      <c r="FG154" s="4" t="str">
        <f t="shared" si="52"/>
        <v>ORDINARIO</v>
      </c>
    </row>
    <row r="155" spans="1:163" x14ac:dyDescent="0.3">
      <c r="A155">
        <v>153</v>
      </c>
      <c r="AR155" s="4">
        <f t="shared" si="45"/>
        <v>0</v>
      </c>
      <c r="BU155" s="4">
        <f t="shared" si="46"/>
        <v>0</v>
      </c>
      <c r="EV155" s="4">
        <f t="shared" si="47"/>
        <v>0</v>
      </c>
      <c r="EY155" s="4">
        <f t="shared" si="48"/>
        <v>0</v>
      </c>
      <c r="FB155" s="4">
        <f t="shared" si="49"/>
        <v>0</v>
      </c>
      <c r="FE155" s="4">
        <f t="shared" si="50"/>
        <v>0</v>
      </c>
      <c r="FF155" s="4">
        <f t="shared" si="51"/>
        <v>0</v>
      </c>
      <c r="FG155" s="4" t="str">
        <f t="shared" si="52"/>
        <v>ORDINARIO</v>
      </c>
    </row>
    <row r="156" spans="1:163" x14ac:dyDescent="0.3">
      <c r="A156">
        <v>154</v>
      </c>
      <c r="AR156" s="4">
        <f t="shared" si="45"/>
        <v>0</v>
      </c>
      <c r="BU156" s="4">
        <f t="shared" si="46"/>
        <v>0</v>
      </c>
      <c r="EV156" s="4">
        <f t="shared" si="47"/>
        <v>0</v>
      </c>
      <c r="EY156" s="4">
        <f t="shared" si="48"/>
        <v>0</v>
      </c>
      <c r="FB156" s="4">
        <f t="shared" si="49"/>
        <v>0</v>
      </c>
      <c r="FE156" s="4">
        <f t="shared" si="50"/>
        <v>0</v>
      </c>
      <c r="FF156" s="4">
        <f t="shared" si="51"/>
        <v>0</v>
      </c>
      <c r="FG156" s="4" t="str">
        <f t="shared" si="52"/>
        <v>ORDINARIO</v>
      </c>
    </row>
    <row r="157" spans="1:163" x14ac:dyDescent="0.3">
      <c r="A157">
        <v>155</v>
      </c>
      <c r="AR157" s="4">
        <f t="shared" si="45"/>
        <v>0</v>
      </c>
      <c r="BU157" s="4">
        <f t="shared" si="46"/>
        <v>0</v>
      </c>
      <c r="EV157" s="4">
        <f t="shared" si="47"/>
        <v>0</v>
      </c>
      <c r="EY157" s="4">
        <f t="shared" si="48"/>
        <v>0</v>
      </c>
      <c r="FB157" s="4">
        <f t="shared" si="49"/>
        <v>0</v>
      </c>
      <c r="FE157" s="4">
        <f t="shared" si="50"/>
        <v>0</v>
      </c>
      <c r="FF157" s="4">
        <f t="shared" si="51"/>
        <v>0</v>
      </c>
      <c r="FG157" s="4" t="str">
        <f t="shared" si="52"/>
        <v>ORDINARIO</v>
      </c>
    </row>
    <row r="158" spans="1:163" x14ac:dyDescent="0.3">
      <c r="A158">
        <v>156</v>
      </c>
      <c r="AR158" s="4">
        <f t="shared" si="45"/>
        <v>0</v>
      </c>
      <c r="BU158" s="4">
        <f t="shared" si="46"/>
        <v>0</v>
      </c>
      <c r="EV158" s="4">
        <f t="shared" si="47"/>
        <v>0</v>
      </c>
      <c r="EY158" s="4">
        <f t="shared" si="48"/>
        <v>0</v>
      </c>
      <c r="FB158" s="4">
        <f t="shared" si="49"/>
        <v>0</v>
      </c>
      <c r="FE158" s="4">
        <f t="shared" si="50"/>
        <v>0</v>
      </c>
      <c r="FF158" s="4">
        <f t="shared" si="51"/>
        <v>0</v>
      </c>
      <c r="FG158" s="4" t="str">
        <f t="shared" si="52"/>
        <v>ORDINARIO</v>
      </c>
    </row>
    <row r="159" spans="1:163" x14ac:dyDescent="0.3">
      <c r="A159">
        <v>157</v>
      </c>
      <c r="AR159" s="4">
        <f t="shared" si="45"/>
        <v>0</v>
      </c>
      <c r="BU159" s="4">
        <f t="shared" si="46"/>
        <v>0</v>
      </c>
      <c r="EV159" s="4">
        <f t="shared" si="47"/>
        <v>0</v>
      </c>
      <c r="EY159" s="4">
        <f t="shared" si="48"/>
        <v>0</v>
      </c>
      <c r="FB159" s="4">
        <f t="shared" si="49"/>
        <v>0</v>
      </c>
      <c r="FE159" s="4">
        <f t="shared" si="50"/>
        <v>0</v>
      </c>
      <c r="FF159" s="4">
        <f t="shared" si="51"/>
        <v>0</v>
      </c>
      <c r="FG159" s="4" t="str">
        <f t="shared" si="52"/>
        <v>ORDINARIO</v>
      </c>
    </row>
    <row r="160" spans="1:163" x14ac:dyDescent="0.3">
      <c r="A160">
        <v>158</v>
      </c>
      <c r="AR160" s="4">
        <f t="shared" si="45"/>
        <v>0</v>
      </c>
      <c r="BU160" s="4">
        <f t="shared" si="46"/>
        <v>0</v>
      </c>
      <c r="EV160" s="4">
        <f t="shared" si="47"/>
        <v>0</v>
      </c>
      <c r="EY160" s="4">
        <f t="shared" si="48"/>
        <v>0</v>
      </c>
      <c r="FB160" s="4">
        <f t="shared" si="49"/>
        <v>0</v>
      </c>
      <c r="FE160" s="4">
        <f t="shared" si="50"/>
        <v>0</v>
      </c>
      <c r="FF160" s="4">
        <f t="shared" si="51"/>
        <v>0</v>
      </c>
      <c r="FG160" s="4" t="str">
        <f t="shared" si="52"/>
        <v>ORDINARIO</v>
      </c>
    </row>
    <row r="161" spans="1:163" x14ac:dyDescent="0.3">
      <c r="A161">
        <v>159</v>
      </c>
      <c r="AR161" s="4">
        <f t="shared" si="45"/>
        <v>0</v>
      </c>
      <c r="BU161" s="4">
        <f t="shared" si="46"/>
        <v>0</v>
      </c>
      <c r="EV161" s="4">
        <f t="shared" si="47"/>
        <v>0</v>
      </c>
      <c r="EY161" s="4">
        <f t="shared" si="48"/>
        <v>0</v>
      </c>
      <c r="FB161" s="4">
        <f t="shared" si="49"/>
        <v>0</v>
      </c>
      <c r="FE161" s="4">
        <f t="shared" si="50"/>
        <v>0</v>
      </c>
      <c r="FF161" s="4">
        <f t="shared" si="51"/>
        <v>0</v>
      </c>
      <c r="FG161" s="4" t="str">
        <f t="shared" si="52"/>
        <v>ORDINARIO</v>
      </c>
    </row>
    <row r="162" spans="1:163" x14ac:dyDescent="0.3">
      <c r="A162">
        <v>160</v>
      </c>
      <c r="AR162" s="4">
        <f t="shared" si="45"/>
        <v>0</v>
      </c>
      <c r="BU162" s="4">
        <f t="shared" si="46"/>
        <v>0</v>
      </c>
      <c r="EV162" s="4">
        <f t="shared" si="47"/>
        <v>0</v>
      </c>
      <c r="EY162" s="4">
        <f t="shared" si="48"/>
        <v>0</v>
      </c>
      <c r="FB162" s="4">
        <f t="shared" si="49"/>
        <v>0</v>
      </c>
      <c r="FE162" s="4">
        <f t="shared" si="50"/>
        <v>0</v>
      </c>
      <c r="FF162" s="4">
        <f t="shared" si="51"/>
        <v>0</v>
      </c>
      <c r="FG162" s="4" t="str">
        <f t="shared" si="52"/>
        <v>ORDINARIO</v>
      </c>
    </row>
    <row r="163" spans="1:163" x14ac:dyDescent="0.3">
      <c r="A163">
        <v>161</v>
      </c>
      <c r="AR163" s="4">
        <f t="shared" si="45"/>
        <v>0</v>
      </c>
      <c r="BU163" s="4">
        <f t="shared" si="46"/>
        <v>0</v>
      </c>
      <c r="EV163" s="4">
        <f t="shared" si="47"/>
        <v>0</v>
      </c>
      <c r="EY163" s="4">
        <f t="shared" si="48"/>
        <v>0</v>
      </c>
      <c r="FB163" s="4">
        <f t="shared" si="49"/>
        <v>0</v>
      </c>
      <c r="FE163" s="4">
        <f t="shared" si="50"/>
        <v>0</v>
      </c>
      <c r="FF163" s="4">
        <f t="shared" si="51"/>
        <v>0</v>
      </c>
      <c r="FG163" s="4" t="str">
        <f t="shared" si="52"/>
        <v>ORDINARIO</v>
      </c>
    </row>
    <row r="164" spans="1:163" x14ac:dyDescent="0.3">
      <c r="A164">
        <v>162</v>
      </c>
      <c r="AR164" s="4">
        <f t="shared" si="45"/>
        <v>0</v>
      </c>
      <c r="BU164" s="4">
        <f t="shared" si="46"/>
        <v>0</v>
      </c>
      <c r="EV164" s="4">
        <f t="shared" si="47"/>
        <v>0</v>
      </c>
      <c r="EY164" s="4">
        <f t="shared" si="48"/>
        <v>0</v>
      </c>
      <c r="FB164" s="4">
        <f t="shared" si="49"/>
        <v>0</v>
      </c>
      <c r="FE164" s="4">
        <f t="shared" si="50"/>
        <v>0</v>
      </c>
      <c r="FF164" s="4">
        <f t="shared" si="51"/>
        <v>0</v>
      </c>
      <c r="FG164" s="4" t="str">
        <f t="shared" si="52"/>
        <v>ORDINARIO</v>
      </c>
    </row>
    <row r="165" spans="1:163" x14ac:dyDescent="0.3">
      <c r="A165">
        <v>163</v>
      </c>
      <c r="AR165" s="4">
        <f t="shared" si="45"/>
        <v>0</v>
      </c>
      <c r="BU165" s="4">
        <f t="shared" si="46"/>
        <v>0</v>
      </c>
      <c r="EV165" s="4">
        <f t="shared" si="47"/>
        <v>0</v>
      </c>
      <c r="EY165" s="4">
        <f t="shared" si="48"/>
        <v>0</v>
      </c>
      <c r="FB165" s="4">
        <f t="shared" si="49"/>
        <v>0</v>
      </c>
      <c r="FE165" s="4">
        <f t="shared" si="50"/>
        <v>0</v>
      </c>
      <c r="FF165" s="4">
        <f t="shared" si="51"/>
        <v>0</v>
      </c>
      <c r="FG165" s="4" t="str">
        <f t="shared" si="52"/>
        <v>ORDINARIO</v>
      </c>
    </row>
    <row r="166" spans="1:163" x14ac:dyDescent="0.3">
      <c r="A166">
        <v>164</v>
      </c>
      <c r="AR166" s="4">
        <f t="shared" si="45"/>
        <v>0</v>
      </c>
      <c r="BU166" s="4">
        <f t="shared" si="46"/>
        <v>0</v>
      </c>
      <c r="EV166" s="4">
        <f t="shared" si="47"/>
        <v>0</v>
      </c>
      <c r="EY166" s="4">
        <f t="shared" si="48"/>
        <v>0</v>
      </c>
      <c r="FB166" s="4">
        <f t="shared" si="49"/>
        <v>0</v>
      </c>
      <c r="FE166" s="4">
        <f t="shared" si="50"/>
        <v>0</v>
      </c>
      <c r="FF166" s="4">
        <f t="shared" si="51"/>
        <v>0</v>
      </c>
      <c r="FG166" s="4" t="str">
        <f t="shared" si="52"/>
        <v>ORDINARIO</v>
      </c>
    </row>
    <row r="167" spans="1:163" x14ac:dyDescent="0.3">
      <c r="A167">
        <v>165</v>
      </c>
      <c r="AR167" s="4">
        <f t="shared" si="45"/>
        <v>0</v>
      </c>
      <c r="BU167" s="4">
        <f t="shared" si="46"/>
        <v>0</v>
      </c>
      <c r="EV167" s="4">
        <f t="shared" si="47"/>
        <v>0</v>
      </c>
      <c r="EY167" s="4">
        <f t="shared" si="48"/>
        <v>0</v>
      </c>
      <c r="FB167" s="4">
        <f t="shared" si="49"/>
        <v>0</v>
      </c>
      <c r="FE167" s="4">
        <f t="shared" si="50"/>
        <v>0</v>
      </c>
      <c r="FF167" s="4">
        <f t="shared" si="51"/>
        <v>0</v>
      </c>
      <c r="FG167" s="4" t="str">
        <f t="shared" si="52"/>
        <v>ORDINARIO</v>
      </c>
    </row>
    <row r="168" spans="1:163" x14ac:dyDescent="0.3">
      <c r="A168">
        <v>166</v>
      </c>
      <c r="AR168" s="4">
        <f t="shared" si="45"/>
        <v>0</v>
      </c>
      <c r="BU168" s="4">
        <f t="shared" si="46"/>
        <v>0</v>
      </c>
      <c r="EV168" s="4">
        <f t="shared" si="47"/>
        <v>0</v>
      </c>
      <c r="EY168" s="4">
        <f t="shared" si="48"/>
        <v>0</v>
      </c>
      <c r="FB168" s="4">
        <f t="shared" si="49"/>
        <v>0</v>
      </c>
      <c r="FE168" s="4">
        <f t="shared" si="50"/>
        <v>0</v>
      </c>
      <c r="FF168" s="4">
        <f t="shared" si="51"/>
        <v>0</v>
      </c>
      <c r="FG168" s="4" t="str">
        <f t="shared" si="52"/>
        <v>ORDINARIO</v>
      </c>
    </row>
    <row r="169" spans="1:163" x14ac:dyDescent="0.3">
      <c r="A169">
        <v>167</v>
      </c>
      <c r="AR169" s="4">
        <f t="shared" si="45"/>
        <v>0</v>
      </c>
      <c r="BU169" s="4">
        <f t="shared" si="46"/>
        <v>0</v>
      </c>
      <c r="EV169" s="4">
        <f t="shared" si="47"/>
        <v>0</v>
      </c>
      <c r="EY169" s="4">
        <f t="shared" si="48"/>
        <v>0</v>
      </c>
      <c r="FB169" s="4">
        <f t="shared" si="49"/>
        <v>0</v>
      </c>
      <c r="FE169" s="4">
        <f t="shared" si="50"/>
        <v>0</v>
      </c>
      <c r="FF169" s="4">
        <f t="shared" si="51"/>
        <v>0</v>
      </c>
      <c r="FG169" s="4" t="str">
        <f t="shared" si="52"/>
        <v>ORDINARIO</v>
      </c>
    </row>
    <row r="170" spans="1:163" x14ac:dyDescent="0.3">
      <c r="A170">
        <v>168</v>
      </c>
      <c r="AR170" s="4">
        <f t="shared" si="45"/>
        <v>0</v>
      </c>
      <c r="BU170" s="4">
        <f t="shared" si="46"/>
        <v>0</v>
      </c>
      <c r="EV170" s="4">
        <f t="shared" si="47"/>
        <v>0</v>
      </c>
      <c r="EY170" s="4">
        <f t="shared" si="48"/>
        <v>0</v>
      </c>
      <c r="FB170" s="4">
        <f t="shared" si="49"/>
        <v>0</v>
      </c>
      <c r="FE170" s="4">
        <f t="shared" si="50"/>
        <v>0</v>
      </c>
      <c r="FF170" s="4">
        <f t="shared" si="51"/>
        <v>0</v>
      </c>
      <c r="FG170" s="4" t="str">
        <f t="shared" si="52"/>
        <v>ORDINARIO</v>
      </c>
    </row>
    <row r="171" spans="1:163" x14ac:dyDescent="0.3">
      <c r="A171">
        <v>169</v>
      </c>
      <c r="AR171" s="4">
        <f t="shared" si="45"/>
        <v>0</v>
      </c>
      <c r="BU171" s="4">
        <f t="shared" si="46"/>
        <v>0</v>
      </c>
      <c r="EV171" s="4">
        <f t="shared" si="47"/>
        <v>0</v>
      </c>
      <c r="EY171" s="4">
        <f t="shared" si="48"/>
        <v>0</v>
      </c>
      <c r="FB171" s="4">
        <f t="shared" si="49"/>
        <v>0</v>
      </c>
      <c r="FE171" s="4">
        <f t="shared" si="50"/>
        <v>0</v>
      </c>
      <c r="FF171" s="4">
        <f t="shared" si="51"/>
        <v>0</v>
      </c>
      <c r="FG171" s="4" t="str">
        <f t="shared" si="52"/>
        <v>ORDINARIO</v>
      </c>
    </row>
    <row r="172" spans="1:163" x14ac:dyDescent="0.3">
      <c r="A172">
        <v>170</v>
      </c>
      <c r="AR172" s="4">
        <f t="shared" si="45"/>
        <v>0</v>
      </c>
      <c r="BU172" s="4">
        <f t="shared" si="46"/>
        <v>0</v>
      </c>
      <c r="EV172" s="4">
        <f t="shared" si="47"/>
        <v>0</v>
      </c>
      <c r="EY172" s="4">
        <f t="shared" si="48"/>
        <v>0</v>
      </c>
      <c r="FB172" s="4">
        <f t="shared" si="49"/>
        <v>0</v>
      </c>
      <c r="FE172" s="4">
        <f t="shared" si="50"/>
        <v>0</v>
      </c>
      <c r="FF172" s="4">
        <f t="shared" si="51"/>
        <v>0</v>
      </c>
      <c r="FG172" s="4" t="str">
        <f t="shared" si="52"/>
        <v>ORDINARIO</v>
      </c>
    </row>
    <row r="173" spans="1:163" x14ac:dyDescent="0.3">
      <c r="A173">
        <v>171</v>
      </c>
      <c r="AR173" s="4">
        <f t="shared" si="45"/>
        <v>0</v>
      </c>
      <c r="BU173" s="4">
        <f t="shared" si="46"/>
        <v>0</v>
      </c>
      <c r="EV173" s="4">
        <f t="shared" si="47"/>
        <v>0</v>
      </c>
      <c r="EY173" s="4">
        <f t="shared" si="48"/>
        <v>0</v>
      </c>
      <c r="FB173" s="4">
        <f t="shared" si="49"/>
        <v>0</v>
      </c>
      <c r="FE173" s="4">
        <f t="shared" si="50"/>
        <v>0</v>
      </c>
      <c r="FF173" s="4">
        <f t="shared" si="51"/>
        <v>0</v>
      </c>
      <c r="FG173" s="4" t="str">
        <f t="shared" si="52"/>
        <v>ORDINARIO</v>
      </c>
    </row>
    <row r="174" spans="1:163" x14ac:dyDescent="0.3">
      <c r="A174">
        <v>172</v>
      </c>
      <c r="AR174" s="4">
        <f t="shared" ref="AR174:AR198" si="53">+AS174+AU174+BE174+BN174+BO174+BP174+BQ174+BR174+BS174+CG174</f>
        <v>0</v>
      </c>
      <c r="BU174" s="4">
        <f t="shared" ref="BU174:BU198" si="54">+BV174+BX174+BY174+BZ174+CA174</f>
        <v>0</v>
      </c>
      <c r="EV174" s="4">
        <f t="shared" ref="EV174:EV198" si="55">+EU174/3000</f>
        <v>0</v>
      </c>
      <c r="EY174" s="4">
        <f t="shared" ref="EY174:EY198" si="56">+EX174/1400</f>
        <v>0</v>
      </c>
      <c r="FB174" s="4">
        <f t="shared" ref="FB174:FB198" si="57">+FA174/2000</f>
        <v>0</v>
      </c>
      <c r="FE174" s="4">
        <f t="shared" ref="FE174:FE198" si="58">+FD174/15000</f>
        <v>0</v>
      </c>
      <c r="FF174" s="4">
        <f t="shared" ref="FF174:FF198" si="59">+EV174+EY174+FB174+FE174</f>
        <v>0</v>
      </c>
      <c r="FG174" s="4" t="str">
        <f t="shared" ref="FG174:FG198" si="60">+IF((EV174+EY174+FB174+FE174)&gt;=1,"ALTO","ORDINARIO")</f>
        <v>ORDINARIO</v>
      </c>
    </row>
    <row r="175" spans="1:163" x14ac:dyDescent="0.3">
      <c r="A175">
        <v>173</v>
      </c>
      <c r="AR175" s="4">
        <f t="shared" si="53"/>
        <v>0</v>
      </c>
      <c r="BU175" s="4">
        <f t="shared" si="54"/>
        <v>0</v>
      </c>
      <c r="EV175" s="4">
        <f t="shared" si="55"/>
        <v>0</v>
      </c>
      <c r="EY175" s="4">
        <f t="shared" si="56"/>
        <v>0</v>
      </c>
      <c r="FB175" s="4">
        <f t="shared" si="57"/>
        <v>0</v>
      </c>
      <c r="FE175" s="4">
        <f t="shared" si="58"/>
        <v>0</v>
      </c>
      <c r="FF175" s="4">
        <f t="shared" si="59"/>
        <v>0</v>
      </c>
      <c r="FG175" s="4" t="str">
        <f t="shared" si="60"/>
        <v>ORDINARIO</v>
      </c>
    </row>
    <row r="176" spans="1:163" x14ac:dyDescent="0.3">
      <c r="A176">
        <v>174</v>
      </c>
      <c r="AR176" s="4">
        <f t="shared" si="53"/>
        <v>0</v>
      </c>
      <c r="BU176" s="4">
        <f t="shared" si="54"/>
        <v>0</v>
      </c>
      <c r="EV176" s="4">
        <f t="shared" si="55"/>
        <v>0</v>
      </c>
      <c r="EY176" s="4">
        <f t="shared" si="56"/>
        <v>0</v>
      </c>
      <c r="FB176" s="4">
        <f t="shared" si="57"/>
        <v>0</v>
      </c>
      <c r="FE176" s="4">
        <f t="shared" si="58"/>
        <v>0</v>
      </c>
      <c r="FF176" s="4">
        <f t="shared" si="59"/>
        <v>0</v>
      </c>
      <c r="FG176" s="4" t="str">
        <f t="shared" si="60"/>
        <v>ORDINARIO</v>
      </c>
    </row>
    <row r="177" spans="1:163" x14ac:dyDescent="0.3">
      <c r="A177">
        <v>175</v>
      </c>
      <c r="AR177" s="4">
        <f t="shared" si="53"/>
        <v>0</v>
      </c>
      <c r="BU177" s="4">
        <f t="shared" si="54"/>
        <v>0</v>
      </c>
      <c r="EV177" s="4">
        <f t="shared" si="55"/>
        <v>0</v>
      </c>
      <c r="EY177" s="4">
        <f t="shared" si="56"/>
        <v>0</v>
      </c>
      <c r="FB177" s="4">
        <f t="shared" si="57"/>
        <v>0</v>
      </c>
      <c r="FE177" s="4">
        <f t="shared" si="58"/>
        <v>0</v>
      </c>
      <c r="FF177" s="4">
        <f t="shared" si="59"/>
        <v>0</v>
      </c>
      <c r="FG177" s="4" t="str">
        <f t="shared" si="60"/>
        <v>ORDINARIO</v>
      </c>
    </row>
    <row r="178" spans="1:163" x14ac:dyDescent="0.3">
      <c r="A178">
        <v>176</v>
      </c>
      <c r="AR178" s="4">
        <f t="shared" si="53"/>
        <v>0</v>
      </c>
      <c r="BU178" s="4">
        <f t="shared" si="54"/>
        <v>0</v>
      </c>
      <c r="EV178" s="4">
        <f t="shared" si="55"/>
        <v>0</v>
      </c>
      <c r="EY178" s="4">
        <f t="shared" si="56"/>
        <v>0</v>
      </c>
      <c r="FB178" s="4">
        <f t="shared" si="57"/>
        <v>0</v>
      </c>
      <c r="FE178" s="4">
        <f t="shared" si="58"/>
        <v>0</v>
      </c>
      <c r="FF178" s="4">
        <f t="shared" si="59"/>
        <v>0</v>
      </c>
      <c r="FG178" s="4" t="str">
        <f t="shared" si="60"/>
        <v>ORDINARIO</v>
      </c>
    </row>
    <row r="179" spans="1:163" x14ac:dyDescent="0.3">
      <c r="A179">
        <v>177</v>
      </c>
      <c r="AR179" s="4">
        <f t="shared" si="53"/>
        <v>0</v>
      </c>
      <c r="BU179" s="4">
        <f t="shared" si="54"/>
        <v>0</v>
      </c>
      <c r="EV179" s="4">
        <f t="shared" si="55"/>
        <v>0</v>
      </c>
      <c r="EY179" s="4">
        <f t="shared" si="56"/>
        <v>0</v>
      </c>
      <c r="FB179" s="4">
        <f t="shared" si="57"/>
        <v>0</v>
      </c>
      <c r="FE179" s="4">
        <f t="shared" si="58"/>
        <v>0</v>
      </c>
      <c r="FF179" s="4">
        <f t="shared" si="59"/>
        <v>0</v>
      </c>
      <c r="FG179" s="4" t="str">
        <f t="shared" si="60"/>
        <v>ORDINARIO</v>
      </c>
    </row>
    <row r="180" spans="1:163" x14ac:dyDescent="0.3">
      <c r="A180">
        <v>178</v>
      </c>
      <c r="AR180" s="4">
        <f t="shared" si="53"/>
        <v>0</v>
      </c>
      <c r="BU180" s="4">
        <f t="shared" si="54"/>
        <v>0</v>
      </c>
      <c r="EV180" s="4">
        <f t="shared" si="55"/>
        <v>0</v>
      </c>
      <c r="EY180" s="4">
        <f t="shared" si="56"/>
        <v>0</v>
      </c>
      <c r="FB180" s="4">
        <f t="shared" si="57"/>
        <v>0</v>
      </c>
      <c r="FE180" s="4">
        <f t="shared" si="58"/>
        <v>0</v>
      </c>
      <c r="FF180" s="4">
        <f t="shared" si="59"/>
        <v>0</v>
      </c>
      <c r="FG180" s="4" t="str">
        <f t="shared" si="60"/>
        <v>ORDINARIO</v>
      </c>
    </row>
    <row r="181" spans="1:163" x14ac:dyDescent="0.3">
      <c r="A181">
        <v>179</v>
      </c>
      <c r="AR181" s="4">
        <f t="shared" si="53"/>
        <v>0</v>
      </c>
      <c r="BU181" s="4">
        <f t="shared" si="54"/>
        <v>0</v>
      </c>
      <c r="EV181" s="4">
        <f t="shared" si="55"/>
        <v>0</v>
      </c>
      <c r="EY181" s="4">
        <f t="shared" si="56"/>
        <v>0</v>
      </c>
      <c r="FB181" s="4">
        <f t="shared" si="57"/>
        <v>0</v>
      </c>
      <c r="FE181" s="4">
        <f t="shared" si="58"/>
        <v>0</v>
      </c>
      <c r="FF181" s="4">
        <f t="shared" si="59"/>
        <v>0</v>
      </c>
      <c r="FG181" s="4" t="str">
        <f t="shared" si="60"/>
        <v>ORDINARIO</v>
      </c>
    </row>
    <row r="182" spans="1:163" x14ac:dyDescent="0.3">
      <c r="A182">
        <v>180</v>
      </c>
      <c r="AR182" s="4">
        <f t="shared" si="53"/>
        <v>0</v>
      </c>
      <c r="BU182" s="4">
        <f t="shared" si="54"/>
        <v>0</v>
      </c>
      <c r="EV182" s="4">
        <f t="shared" si="55"/>
        <v>0</v>
      </c>
      <c r="EY182" s="4">
        <f t="shared" si="56"/>
        <v>0</v>
      </c>
      <c r="FB182" s="4">
        <f t="shared" si="57"/>
        <v>0</v>
      </c>
      <c r="FE182" s="4">
        <f t="shared" si="58"/>
        <v>0</v>
      </c>
      <c r="FF182" s="4">
        <f t="shared" si="59"/>
        <v>0</v>
      </c>
      <c r="FG182" s="4" t="str">
        <f t="shared" si="60"/>
        <v>ORDINARIO</v>
      </c>
    </row>
    <row r="183" spans="1:163" x14ac:dyDescent="0.3">
      <c r="A183">
        <v>181</v>
      </c>
      <c r="AR183" s="4">
        <f t="shared" si="53"/>
        <v>0</v>
      </c>
      <c r="BU183" s="4">
        <f t="shared" si="54"/>
        <v>0</v>
      </c>
      <c r="EV183" s="4">
        <f t="shared" si="55"/>
        <v>0</v>
      </c>
      <c r="EY183" s="4">
        <f t="shared" si="56"/>
        <v>0</v>
      </c>
      <c r="FB183" s="4">
        <f t="shared" si="57"/>
        <v>0</v>
      </c>
      <c r="FE183" s="4">
        <f t="shared" si="58"/>
        <v>0</v>
      </c>
      <c r="FF183" s="4">
        <f t="shared" si="59"/>
        <v>0</v>
      </c>
      <c r="FG183" s="4" t="str">
        <f t="shared" si="60"/>
        <v>ORDINARIO</v>
      </c>
    </row>
    <row r="184" spans="1:163" x14ac:dyDescent="0.3">
      <c r="A184">
        <v>182</v>
      </c>
      <c r="AR184" s="4">
        <f t="shared" si="53"/>
        <v>0</v>
      </c>
      <c r="BU184" s="4">
        <f t="shared" si="54"/>
        <v>0</v>
      </c>
      <c r="EV184" s="4">
        <f t="shared" si="55"/>
        <v>0</v>
      </c>
      <c r="EY184" s="4">
        <f t="shared" si="56"/>
        <v>0</v>
      </c>
      <c r="FB184" s="4">
        <f t="shared" si="57"/>
        <v>0</v>
      </c>
      <c r="FE184" s="4">
        <f t="shared" si="58"/>
        <v>0</v>
      </c>
      <c r="FF184" s="4">
        <f t="shared" si="59"/>
        <v>0</v>
      </c>
      <c r="FG184" s="4" t="str">
        <f t="shared" si="60"/>
        <v>ORDINARIO</v>
      </c>
    </row>
    <row r="185" spans="1:163" x14ac:dyDescent="0.3">
      <c r="A185">
        <v>183</v>
      </c>
      <c r="AR185" s="4">
        <f t="shared" si="53"/>
        <v>0</v>
      </c>
      <c r="BU185" s="4">
        <f t="shared" si="54"/>
        <v>0</v>
      </c>
      <c r="EV185" s="4">
        <f t="shared" si="55"/>
        <v>0</v>
      </c>
      <c r="EY185" s="4">
        <f t="shared" si="56"/>
        <v>0</v>
      </c>
      <c r="FB185" s="4">
        <f t="shared" si="57"/>
        <v>0</v>
      </c>
      <c r="FE185" s="4">
        <f t="shared" si="58"/>
        <v>0</v>
      </c>
      <c r="FF185" s="4">
        <f t="shared" si="59"/>
        <v>0</v>
      </c>
      <c r="FG185" s="4" t="str">
        <f t="shared" si="60"/>
        <v>ORDINARIO</v>
      </c>
    </row>
    <row r="186" spans="1:163" x14ac:dyDescent="0.3">
      <c r="A186">
        <v>184</v>
      </c>
      <c r="AR186" s="4">
        <f t="shared" si="53"/>
        <v>0</v>
      </c>
      <c r="BU186" s="4">
        <f t="shared" si="54"/>
        <v>0</v>
      </c>
      <c r="EV186" s="4">
        <f t="shared" si="55"/>
        <v>0</v>
      </c>
      <c r="EY186" s="4">
        <f t="shared" si="56"/>
        <v>0</v>
      </c>
      <c r="FB186" s="4">
        <f t="shared" si="57"/>
        <v>0</v>
      </c>
      <c r="FE186" s="4">
        <f t="shared" si="58"/>
        <v>0</v>
      </c>
      <c r="FF186" s="4">
        <f t="shared" si="59"/>
        <v>0</v>
      </c>
      <c r="FG186" s="4" t="str">
        <f t="shared" si="60"/>
        <v>ORDINARIO</v>
      </c>
    </row>
    <row r="187" spans="1:163" x14ac:dyDescent="0.3">
      <c r="A187">
        <v>185</v>
      </c>
      <c r="AR187" s="4">
        <f t="shared" si="53"/>
        <v>0</v>
      </c>
      <c r="BU187" s="4">
        <f t="shared" si="54"/>
        <v>0</v>
      </c>
      <c r="EV187" s="4">
        <f t="shared" si="55"/>
        <v>0</v>
      </c>
      <c r="EY187" s="4">
        <f t="shared" si="56"/>
        <v>0</v>
      </c>
      <c r="FB187" s="4">
        <f t="shared" si="57"/>
        <v>0</v>
      </c>
      <c r="FE187" s="4">
        <f t="shared" si="58"/>
        <v>0</v>
      </c>
      <c r="FF187" s="4">
        <f t="shared" si="59"/>
        <v>0</v>
      </c>
      <c r="FG187" s="4" t="str">
        <f t="shared" si="60"/>
        <v>ORDINARIO</v>
      </c>
    </row>
    <row r="188" spans="1:163" x14ac:dyDescent="0.3">
      <c r="A188">
        <v>186</v>
      </c>
      <c r="AR188" s="4">
        <f t="shared" si="53"/>
        <v>0</v>
      </c>
      <c r="BU188" s="4">
        <f t="shared" si="54"/>
        <v>0</v>
      </c>
      <c r="EV188" s="4">
        <f t="shared" si="55"/>
        <v>0</v>
      </c>
      <c r="EY188" s="4">
        <f t="shared" si="56"/>
        <v>0</v>
      </c>
      <c r="FB188" s="4">
        <f t="shared" si="57"/>
        <v>0</v>
      </c>
      <c r="FE188" s="4">
        <f t="shared" si="58"/>
        <v>0</v>
      </c>
      <c r="FF188" s="4">
        <f t="shared" si="59"/>
        <v>0</v>
      </c>
      <c r="FG188" s="4" t="str">
        <f t="shared" si="60"/>
        <v>ORDINARIO</v>
      </c>
    </row>
    <row r="189" spans="1:163" x14ac:dyDescent="0.3">
      <c r="A189">
        <v>187</v>
      </c>
      <c r="AR189" s="4">
        <f t="shared" si="53"/>
        <v>0</v>
      </c>
      <c r="BU189" s="4">
        <f t="shared" si="54"/>
        <v>0</v>
      </c>
      <c r="EV189" s="4">
        <f t="shared" si="55"/>
        <v>0</v>
      </c>
      <c r="EY189" s="4">
        <f t="shared" si="56"/>
        <v>0</v>
      </c>
      <c r="FB189" s="4">
        <f t="shared" si="57"/>
        <v>0</v>
      </c>
      <c r="FE189" s="4">
        <f t="shared" si="58"/>
        <v>0</v>
      </c>
      <c r="FF189" s="4">
        <f t="shared" si="59"/>
        <v>0</v>
      </c>
      <c r="FG189" s="4" t="str">
        <f t="shared" si="60"/>
        <v>ORDINARIO</v>
      </c>
    </row>
    <row r="190" spans="1:163" x14ac:dyDescent="0.3">
      <c r="A190">
        <v>188</v>
      </c>
      <c r="AR190" s="4">
        <f t="shared" si="53"/>
        <v>0</v>
      </c>
      <c r="BU190" s="4">
        <f t="shared" si="54"/>
        <v>0</v>
      </c>
      <c r="EV190" s="4">
        <f t="shared" si="55"/>
        <v>0</v>
      </c>
      <c r="EY190" s="4">
        <f t="shared" si="56"/>
        <v>0</v>
      </c>
      <c r="FB190" s="4">
        <f t="shared" si="57"/>
        <v>0</v>
      </c>
      <c r="FE190" s="4">
        <f t="shared" si="58"/>
        <v>0</v>
      </c>
      <c r="FF190" s="4">
        <f t="shared" si="59"/>
        <v>0</v>
      </c>
      <c r="FG190" s="4" t="str">
        <f t="shared" si="60"/>
        <v>ORDINARIO</v>
      </c>
    </row>
    <row r="191" spans="1:163" x14ac:dyDescent="0.3">
      <c r="A191">
        <v>189</v>
      </c>
      <c r="AR191" s="4">
        <f t="shared" si="53"/>
        <v>0</v>
      </c>
      <c r="BU191" s="4">
        <f t="shared" si="54"/>
        <v>0</v>
      </c>
      <c r="EV191" s="4">
        <f t="shared" si="55"/>
        <v>0</v>
      </c>
      <c r="EY191" s="4">
        <f t="shared" si="56"/>
        <v>0</v>
      </c>
      <c r="FB191" s="4">
        <f t="shared" si="57"/>
        <v>0</v>
      </c>
      <c r="FE191" s="4">
        <f t="shared" si="58"/>
        <v>0</v>
      </c>
      <c r="FF191" s="4">
        <f t="shared" si="59"/>
        <v>0</v>
      </c>
      <c r="FG191" s="4" t="str">
        <f t="shared" si="60"/>
        <v>ORDINARIO</v>
      </c>
    </row>
    <row r="192" spans="1:163" x14ac:dyDescent="0.3">
      <c r="A192">
        <v>190</v>
      </c>
      <c r="AR192" s="4">
        <f t="shared" si="53"/>
        <v>0</v>
      </c>
      <c r="BU192" s="4">
        <f t="shared" si="54"/>
        <v>0</v>
      </c>
      <c r="EV192" s="4">
        <f t="shared" si="55"/>
        <v>0</v>
      </c>
      <c r="EY192" s="4">
        <f t="shared" si="56"/>
        <v>0</v>
      </c>
      <c r="FB192" s="4">
        <f t="shared" si="57"/>
        <v>0</v>
      </c>
      <c r="FE192" s="4">
        <f t="shared" si="58"/>
        <v>0</v>
      </c>
      <c r="FF192" s="4">
        <f t="shared" si="59"/>
        <v>0</v>
      </c>
      <c r="FG192" s="4" t="str">
        <f t="shared" si="60"/>
        <v>ORDINARIO</v>
      </c>
    </row>
    <row r="193" spans="1:163" x14ac:dyDescent="0.3">
      <c r="A193">
        <v>191</v>
      </c>
      <c r="AR193" s="4">
        <f t="shared" si="53"/>
        <v>0</v>
      </c>
      <c r="BU193" s="4">
        <f t="shared" si="54"/>
        <v>0</v>
      </c>
      <c r="EV193" s="4">
        <f t="shared" si="55"/>
        <v>0</v>
      </c>
      <c r="EY193" s="4">
        <f t="shared" si="56"/>
        <v>0</v>
      </c>
      <c r="FB193" s="4">
        <f t="shared" si="57"/>
        <v>0</v>
      </c>
      <c r="FE193" s="4">
        <f t="shared" si="58"/>
        <v>0</v>
      </c>
      <c r="FF193" s="4">
        <f t="shared" si="59"/>
        <v>0</v>
      </c>
      <c r="FG193" s="4" t="str">
        <f t="shared" si="60"/>
        <v>ORDINARIO</v>
      </c>
    </row>
    <row r="194" spans="1:163" x14ac:dyDescent="0.3">
      <c r="A194">
        <v>192</v>
      </c>
      <c r="AR194" s="4">
        <f t="shared" si="53"/>
        <v>0</v>
      </c>
      <c r="BU194" s="4">
        <f t="shared" si="54"/>
        <v>0</v>
      </c>
      <c r="EV194" s="4">
        <f t="shared" si="55"/>
        <v>0</v>
      </c>
      <c r="EY194" s="4">
        <f t="shared" si="56"/>
        <v>0</v>
      </c>
      <c r="FB194" s="4">
        <f t="shared" si="57"/>
        <v>0</v>
      </c>
      <c r="FE194" s="4">
        <f t="shared" si="58"/>
        <v>0</v>
      </c>
      <c r="FF194" s="4">
        <f t="shared" si="59"/>
        <v>0</v>
      </c>
      <c r="FG194" s="4" t="str">
        <f t="shared" si="60"/>
        <v>ORDINARIO</v>
      </c>
    </row>
    <row r="195" spans="1:163" x14ac:dyDescent="0.3">
      <c r="A195">
        <v>193</v>
      </c>
      <c r="AR195" s="4">
        <f t="shared" si="53"/>
        <v>0</v>
      </c>
      <c r="BU195" s="4">
        <f t="shared" si="54"/>
        <v>0</v>
      </c>
      <c r="EV195" s="4">
        <f t="shared" si="55"/>
        <v>0</v>
      </c>
      <c r="EY195" s="4">
        <f t="shared" si="56"/>
        <v>0</v>
      </c>
      <c r="FB195" s="4">
        <f t="shared" si="57"/>
        <v>0</v>
      </c>
      <c r="FE195" s="4">
        <f t="shared" si="58"/>
        <v>0</v>
      </c>
      <c r="FF195" s="4">
        <f t="shared" si="59"/>
        <v>0</v>
      </c>
      <c r="FG195" s="4" t="str">
        <f t="shared" si="60"/>
        <v>ORDINARIO</v>
      </c>
    </row>
    <row r="196" spans="1:163" x14ac:dyDescent="0.3">
      <c r="A196">
        <v>194</v>
      </c>
      <c r="AR196" s="4">
        <f t="shared" si="53"/>
        <v>0</v>
      </c>
      <c r="BU196" s="4">
        <f t="shared" si="54"/>
        <v>0</v>
      </c>
      <c r="EV196" s="4">
        <f t="shared" si="55"/>
        <v>0</v>
      </c>
      <c r="EY196" s="4">
        <f t="shared" si="56"/>
        <v>0</v>
      </c>
      <c r="FB196" s="4">
        <f t="shared" si="57"/>
        <v>0</v>
      </c>
      <c r="FE196" s="4">
        <f t="shared" si="58"/>
        <v>0</v>
      </c>
      <c r="FF196" s="4">
        <f t="shared" si="59"/>
        <v>0</v>
      </c>
      <c r="FG196" s="4" t="str">
        <f t="shared" si="60"/>
        <v>ORDINARIO</v>
      </c>
    </row>
    <row r="197" spans="1:163" x14ac:dyDescent="0.3">
      <c r="A197">
        <v>195</v>
      </c>
      <c r="AR197" s="4">
        <f t="shared" si="53"/>
        <v>0</v>
      </c>
      <c r="BU197" s="4">
        <f t="shared" si="54"/>
        <v>0</v>
      </c>
      <c r="EV197" s="4">
        <f t="shared" si="55"/>
        <v>0</v>
      </c>
      <c r="EY197" s="4">
        <f t="shared" si="56"/>
        <v>0</v>
      </c>
      <c r="FB197" s="4">
        <f t="shared" si="57"/>
        <v>0</v>
      </c>
      <c r="FE197" s="4">
        <f t="shared" si="58"/>
        <v>0</v>
      </c>
      <c r="FF197" s="4">
        <f t="shared" si="59"/>
        <v>0</v>
      </c>
      <c r="FG197" s="4" t="str">
        <f t="shared" si="60"/>
        <v>ORDINARIO</v>
      </c>
    </row>
    <row r="198" spans="1:163" x14ac:dyDescent="0.3">
      <c r="A198">
        <v>196</v>
      </c>
      <c r="AR198" s="4">
        <f t="shared" si="53"/>
        <v>0</v>
      </c>
      <c r="BU198" s="4">
        <f t="shared" si="54"/>
        <v>0</v>
      </c>
      <c r="EV198" s="4">
        <f t="shared" si="55"/>
        <v>0</v>
      </c>
      <c r="EY198" s="4">
        <f t="shared" si="56"/>
        <v>0</v>
      </c>
      <c r="FB198" s="4">
        <f t="shared" si="57"/>
        <v>0</v>
      </c>
      <c r="FE198" s="4">
        <f t="shared" si="58"/>
        <v>0</v>
      </c>
      <c r="FF198" s="4">
        <f t="shared" si="59"/>
        <v>0</v>
      </c>
      <c r="FG198" s="4" t="str">
        <f t="shared" si="60"/>
        <v>ORDINARIO</v>
      </c>
    </row>
    <row r="199" spans="1:163" x14ac:dyDescent="0.3">
      <c r="A199">
        <v>197</v>
      </c>
    </row>
    <row r="200" spans="1:163" x14ac:dyDescent="0.3">
      <c r="A200">
        <v>198</v>
      </c>
    </row>
    <row r="201" spans="1:163" x14ac:dyDescent="0.3">
      <c r="A201">
        <v>199</v>
      </c>
    </row>
  </sheetData>
  <phoneticPr fontId="1" type="noConversion"/>
  <conditionalFormatting sqref="A3:FM13 B14:G14 I14:FM14 JN14:KT42 A14:A201 D15:FM43 B15:C68 FV43:GG43 GI43:GK43 GM43:GN43 GP43 GU43 GZ43:HB43 HM43 HO43 HR43:HT43 HV43 D44:HW201 B69 B70:C201 A202:HW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DO2">
    <cfRule type="expression" dxfId="36" priority="578">
      <formula>$A2=$A$1</formula>
    </cfRule>
  </conditionalFormatting>
  <conditionalFormatting sqref="DR2">
    <cfRule type="expression" dxfId="35" priority="577">
      <formula>$A2=$A$1</formula>
    </cfRule>
  </conditionalFormatting>
  <conditionalFormatting sqref="DU2">
    <cfRule type="expression" dxfId="34" priority="576">
      <formula>$A2=$A$1</formula>
    </cfRule>
  </conditionalFormatting>
  <conditionalFormatting sqref="FF3:FF198">
    <cfRule type="expression" dxfId="33" priority="498">
      <formula>$A3=$A$1</formula>
    </cfRule>
  </conditionalFormatting>
  <conditionalFormatting sqref="FH2:FM2">
    <cfRule type="expression" dxfId="32" priority="585">
      <formula>#REF!=$A$1</formula>
    </cfRule>
  </conditionalFormatting>
  <conditionalFormatting sqref="FN43:FU43">
    <cfRule type="expression" dxfId="31" priority="76">
      <formula>$A43=$A$2</formula>
    </cfRule>
  </conditionalFormatting>
  <conditionalFormatting sqref="FN3:HW34 IA15:IB15 IC16:ID16 IF16:IL16 IN16:IR16 HX20:IA20 IC20:IF20 IL20 IO20:IR20 JD20 JL20:JM20 IC23:IL23 IN23:IU24 IW23:IZ24 HX24:IA24 IC24:ID24 IG24:IL24 IC27:ID27 IF27:IL27 IN27:IU27 IW27:IZ27 HX28:IC28 IE28:IF28 IL28 IO28:IT28 IW28:JE28 JG28 JJ28 JL28:JM28 HX31:IC32 IE31:IF32 IW31:JE32 JL31:JM32 IO31:IT33 IL31:IL35 JG31:JG39 JJ31:JJ39 IE33 JM33 HX33:IB34 JL33:JL34 IC33:IC35 IW33:IZ36 JA33:JE38 IF33:IF39 ID34:IE34 IG34:IH34 II34:IL35 IN34:IU36 FN35:IB35 IE35 JL35:JM39 IB36:IL36 HX36:IA39 FN36:HW42 IL37:IL38 IO37:IP38 IR37:IT38 IY37:IZ38 IB37:IB39 IE37:IE39 IC37:IC40 IW37:IW41 IX37:IX43 IQ38 IW39:JE39 IF39:IL41 IN39:IU41 IA40:IB40 ID40:IE40 JE40:JM40 IY40:JD41 HX41:IC41 IE41:IF41 JE41 JG41 JJ41 JL41:JM41 IY41:IY43 II42:IL42 C69">
    <cfRule type="expression" dxfId="30" priority="394">
      <formula>$A3=$A$2</formula>
    </cfRule>
  </conditionalFormatting>
  <conditionalFormatting sqref="GH43">
    <cfRule type="expression" dxfId="29" priority="75">
      <formula>$A43=$A$2</formula>
    </cfRule>
  </conditionalFormatting>
  <conditionalFormatting sqref="GL43">
    <cfRule type="expression" dxfId="28" priority="74">
      <formula>$A43=$A$2</formula>
    </cfRule>
  </conditionalFormatting>
  <conditionalFormatting sqref="GO43">
    <cfRule type="expression" dxfId="27" priority="73">
      <formula>$A43=$A$2</formula>
    </cfRule>
  </conditionalFormatting>
  <conditionalFormatting sqref="GQ43:GT43">
    <cfRule type="expression" dxfId="26" priority="69">
      <formula>$A43=$A$2</formula>
    </cfRule>
  </conditionalFormatting>
  <conditionalFormatting sqref="GV43:GY43">
    <cfRule type="expression" dxfId="25" priority="65">
      <formula>$A43=$A$2</formula>
    </cfRule>
  </conditionalFormatting>
  <conditionalFormatting sqref="HC43:HL43">
    <cfRule type="expression" dxfId="24" priority="55">
      <formula>$A43=$A$2</formula>
    </cfRule>
  </conditionalFormatting>
  <conditionalFormatting sqref="HN43">
    <cfRule type="expression" dxfId="23" priority="54">
      <formula>$A43=$A$2</formula>
    </cfRule>
  </conditionalFormatting>
  <conditionalFormatting sqref="HP43:HQ43">
    <cfRule type="expression" dxfId="22" priority="52">
      <formula>$A43=$A$2</formula>
    </cfRule>
  </conditionalFormatting>
  <conditionalFormatting sqref="HU43">
    <cfRule type="expression" dxfId="21" priority="51">
      <formula>$A43=$A$2</formula>
    </cfRule>
  </conditionalFormatting>
  <conditionalFormatting sqref="HW43:IB43">
    <cfRule type="expression" dxfId="20" priority="45">
      <formula>$A43=$A$2</formula>
    </cfRule>
  </conditionalFormatting>
  <conditionalFormatting sqref="HX25:IC26">
    <cfRule type="expression" dxfId="19" priority="23">
      <formula>$A25=$A$2</formula>
    </cfRule>
  </conditionalFormatting>
  <conditionalFormatting sqref="IE43">
    <cfRule type="expression" dxfId="18" priority="44">
      <formula>$A43=$A$2</formula>
    </cfRule>
  </conditionalFormatting>
  <conditionalFormatting sqref="IE25:IF26">
    <cfRule type="expression" dxfId="17" priority="21">
      <formula>$A25=$A$2</formula>
    </cfRule>
  </conditionalFormatting>
  <conditionalFormatting sqref="IL25:IL26">
    <cfRule type="expression" dxfId="16" priority="20">
      <formula>$A25=$A$2</formula>
    </cfRule>
  </conditionalFormatting>
  <conditionalFormatting sqref="IL43">
    <cfRule type="expression" dxfId="15" priority="43">
      <formula>$A43=$A$2</formula>
    </cfRule>
  </conditionalFormatting>
  <conditionalFormatting sqref="IO25:IT26">
    <cfRule type="expression" dxfId="14" priority="14">
      <formula>$A25=$A$2</formula>
    </cfRule>
  </conditionalFormatting>
  <conditionalFormatting sqref="IP43">
    <cfRule type="expression" dxfId="13" priority="42">
      <formula>$A43=$A$2</formula>
    </cfRule>
  </conditionalFormatting>
  <conditionalFormatting sqref="IR43:IT43">
    <cfRule type="expression" dxfId="12" priority="39">
      <formula>$A43=$A$2</formula>
    </cfRule>
  </conditionalFormatting>
  <conditionalFormatting sqref="IW43">
    <cfRule type="expression" dxfId="11" priority="38">
      <formula>$A43=$A$2</formula>
    </cfRule>
  </conditionalFormatting>
  <conditionalFormatting sqref="IW25:JC26">
    <cfRule type="expression" dxfId="10" priority="7">
      <formula>$A25=$A$2</formula>
    </cfRule>
  </conditionalFormatting>
  <conditionalFormatting sqref="IZ43:JE43">
    <cfRule type="expression" dxfId="9" priority="32">
      <formula>$A43=$A$2</formula>
    </cfRule>
  </conditionalFormatting>
  <conditionalFormatting sqref="JD24:JD26">
    <cfRule type="expression" dxfId="8" priority="6">
      <formula>$A24=$A$2</formula>
    </cfRule>
  </conditionalFormatting>
  <conditionalFormatting sqref="JE25:JE26">
    <cfRule type="expression" dxfId="7" priority="5">
      <formula>$A25=$A$2</formula>
    </cfRule>
  </conditionalFormatting>
  <conditionalFormatting sqref="JG25:JG26">
    <cfRule type="expression" dxfId="6" priority="4">
      <formula>$A25=$A$2</formula>
    </cfRule>
  </conditionalFormatting>
  <conditionalFormatting sqref="JG43">
    <cfRule type="expression" dxfId="5" priority="31">
      <formula>$A43=$A$2</formula>
    </cfRule>
  </conditionalFormatting>
  <conditionalFormatting sqref="JJ25:JJ26">
    <cfRule type="expression" dxfId="4" priority="3">
      <formula>$A25=$A$2</formula>
    </cfRule>
  </conditionalFormatting>
  <conditionalFormatting sqref="JJ43">
    <cfRule type="expression" dxfId="3" priority="30">
      <formula>$A43=$A$2</formula>
    </cfRule>
  </conditionalFormatting>
  <conditionalFormatting sqref="JL43">
    <cfRule type="expression" dxfId="2" priority="29">
      <formula>$A43=$A$2</formula>
    </cfRule>
  </conditionalFormatting>
  <conditionalFormatting sqref="JL25:JM26">
    <cfRule type="expression" dxfId="1" priority="1">
      <formula>$A25=$A$2</formula>
    </cfRule>
  </conditionalFormatting>
  <conditionalFormatting sqref="JN2:KT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</hyperlinks>
  <pageMargins left="0.7" right="0.7" top="0.75" bottom="0.75" header="0.3" footer="0.3"/>
  <drawing r:id="rId34"/>
  <legacyDrawing r:id="rId3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6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M2"/>
  <sheetViews>
    <sheetView topLeftCell="AF1" workbookViewId="0">
      <selection activeCell="AV3" sqref="AV3"/>
    </sheetView>
  </sheetViews>
  <sheetFormatPr baseColWidth="10" defaultRowHeight="14.4" x14ac:dyDescent="0.3"/>
  <sheetData>
    <row r="1" spans="1:273" x14ac:dyDescent="0.3">
      <c r="A1">
        <f>+BD!A1</f>
        <v>48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1728</v>
      </c>
      <c r="U1" t="s">
        <v>1729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1733</v>
      </c>
      <c r="BK1" t="s">
        <v>1734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1735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1742</v>
      </c>
      <c r="CZ1" t="s">
        <v>1743</v>
      </c>
      <c r="DA1" t="s">
        <v>1744</v>
      </c>
      <c r="DB1" t="s">
        <v>1745</v>
      </c>
      <c r="DC1" t="s">
        <v>1750</v>
      </c>
      <c r="DD1" t="s">
        <v>1751</v>
      </c>
      <c r="DE1" t="s">
        <v>1752</v>
      </c>
      <c r="DF1" t="s">
        <v>1753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1736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1749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  <c r="JB1" t="s">
        <v>1759</v>
      </c>
      <c r="JC1" t="s">
        <v>1760</v>
      </c>
      <c r="JD1" t="s">
        <v>1761</v>
      </c>
      <c r="JE1" t="s">
        <v>1762</v>
      </c>
      <c r="JF1" t="s">
        <v>1763</v>
      </c>
      <c r="JG1" t="s">
        <v>1764</v>
      </c>
      <c r="JH1" t="s">
        <v>1765</v>
      </c>
      <c r="JI1" t="s">
        <v>1766</v>
      </c>
      <c r="JJ1" t="s">
        <v>1767</v>
      </c>
      <c r="JK1" t="s">
        <v>1768</v>
      </c>
      <c r="JL1" t="s">
        <v>1769</v>
      </c>
      <c r="JM1" t="s">
        <v>1770</v>
      </c>
    </row>
    <row r="2" spans="1:273" x14ac:dyDescent="0.3">
      <c r="B2" t="str">
        <f>VLOOKUP($A$1,BD!$A$3:$HP$210,2, FALSE)</f>
        <v>COMPARTAMOS</v>
      </c>
      <c r="C2" t="str">
        <f>VLOOKUP($A$1,BD!$A$3:$HP$210,3, FALSE)</f>
        <v>BANCO COMPARTAMOS S.A INSTITUCION DE BANCA MULTIPLE</v>
      </c>
      <c r="D2" t="str">
        <f>VLOOKUP($A$1,BD!$A$3:$HP$210,4, FALSE)</f>
        <v>SUCURSAL MATIAS ROMERO CEMENTERA</v>
      </c>
      <c r="E2" t="str">
        <f>VLOOKUP($A$1,BD!$A$3:$HP$210,5, FALSE)</f>
        <v>BCI001030ECA</v>
      </c>
      <c r="F2">
        <f>VLOOKUP($A$1,BD!$A$3:$HP$210,6, FALSE)</f>
        <v>0</v>
      </c>
      <c r="G2" t="str">
        <f>VLOOKUP($A$1,BD!$A$3:$HP$210,7, FALSE)</f>
        <v>SERVICIOS FINANCIEROS</v>
      </c>
      <c r="H2">
        <f>VLOOKUP($A$1,BD!$A$3:$HP$210,8, FALSE)</f>
        <v>0</v>
      </c>
      <c r="I2" t="str">
        <f>VLOOKUP($A$1,BD!$A$3:$HP$210,9, FALSE)</f>
        <v>CORREGIDORA SUR</v>
      </c>
      <c r="J2">
        <f>VLOOKUP($A$1,BD!$A$3:$HP$210,10, FALSE)</f>
        <v>302</v>
      </c>
      <c r="K2">
        <f>VLOOKUP($A$1,BD!$A$3:$HP$210,11, FALSE)</f>
        <v>0</v>
      </c>
      <c r="L2" t="str">
        <f>VLOOKUP($A$1,BD!$A$3:$HP$210,12, FALSE)</f>
        <v>CENTRO</v>
      </c>
      <c r="M2" t="str">
        <f>VLOOKUP($A$1,BD!$A$3:$HP$210,13, FALSE)</f>
        <v>MATIAS ROMERO AVEDAÑO</v>
      </c>
      <c r="N2" t="str">
        <f>VLOOKUP($A$1,BD!$A$3:$HP$210,14, FALSE)</f>
        <v>OAXACA</v>
      </c>
      <c r="O2">
        <f>VLOOKUP($A$1,BD!$A$3:$HP$210,15, FALSE)</f>
        <v>70300</v>
      </c>
      <c r="P2">
        <f>VLOOKUP($A$1,BD!$A$3:$HP$210,16, FALSE)</f>
        <v>0</v>
      </c>
      <c r="Q2">
        <f>VLOOKUP($A$1,BD!$A$3:$HP$210,17, FALSE)</f>
        <v>0</v>
      </c>
      <c r="R2">
        <f>VLOOKUP($A$1,BD!$A$3:$HP$210,18, FALSE)</f>
        <v>0</v>
      </c>
      <c r="S2">
        <f>VLOOKUP($A$1,BD!$A$3:$HP$210,19, FALSE)</f>
        <v>0</v>
      </c>
      <c r="T2">
        <f>VLOOKUP($A$1,BD!$A$3:$HP$210,20, FALSE)</f>
        <v>0</v>
      </c>
      <c r="U2">
        <f>VLOOKUP($A$1,BD!$A$3:$HP$210,21, FALSE)</f>
        <v>0</v>
      </c>
      <c r="V2">
        <f>VLOOKUP($A$1,BD!$A$3:$HP$210,22, FALSE)</f>
        <v>0</v>
      </c>
      <c r="W2">
        <f>VLOOKUP($A$1,BD!$A$3:$HP$210,23, FALSE)</f>
        <v>0</v>
      </c>
      <c r="X2">
        <f>VLOOKUP($A$1,BD!$A$3:$HP$210,24, FALSE)</f>
        <v>0</v>
      </c>
      <c r="Y2">
        <f>VLOOKUP($A$1,BD!$A$3:$HP$210,25, FALSE)</f>
        <v>0</v>
      </c>
      <c r="Z2">
        <f>VLOOKUP($A$1,BD!$A$3:$HP$210,26, FALSE)</f>
        <v>0</v>
      </c>
      <c r="AA2">
        <f>VLOOKUP($A$1,BD!$A$3:$HP$210,27, FALSE)</f>
        <v>0</v>
      </c>
      <c r="AB2">
        <f>VLOOKUP($A$1,BD!$A$3:$HP$210,28, FALSE)</f>
        <v>0</v>
      </c>
      <c r="AC2">
        <f>VLOOKUP($A$1,BD!$A$3:$HP$210,29, FALSE)</f>
        <v>0</v>
      </c>
      <c r="AD2">
        <f>VLOOKUP($A$1,BD!$A$3:$HP$210,30, FALSE)</f>
        <v>0</v>
      </c>
      <c r="AE2">
        <f>VLOOKUP($A$1,BD!$A$3:$HP$210,31, FALSE)</f>
        <v>0</v>
      </c>
      <c r="AF2">
        <f>VLOOKUP($A$1,BD!$A$3:$HP$210,32, FALSE)</f>
        <v>0</v>
      </c>
      <c r="AG2">
        <f>VLOOKUP($A$1,BD!$A$3:$HP$210,33, FALSE)</f>
        <v>31</v>
      </c>
      <c r="AH2">
        <f>VLOOKUP($A$1,BD!$A$3:$HP$210,34, FALSE)</f>
        <v>0</v>
      </c>
      <c r="AI2">
        <f>VLOOKUP($A$1,BD!$A$3:$HP$210,35, FALSE)</f>
        <v>0</v>
      </c>
      <c r="AJ2">
        <f>VLOOKUP($A$1,BD!$A$3:$HP$210,36, FALSE)</f>
        <v>0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0</v>
      </c>
      <c r="AN2">
        <f>VLOOKUP($A$1,BD!$A$3:$HP$210,40, FALSE)</f>
        <v>10</v>
      </c>
      <c r="AO2">
        <f>VLOOKUP($A$1,BD!$A$3:$HP$210,41, FALSE)</f>
        <v>0</v>
      </c>
      <c r="AP2">
        <f>VLOOKUP($A$1,BD!$A$3:$HP$210,42, FALSE)</f>
        <v>0</v>
      </c>
      <c r="AQ2">
        <f>VLOOKUP($A$1,BD!$A$3:$HP$210,43, FALSE)</f>
        <v>0</v>
      </c>
      <c r="AR2">
        <f>VLOOKUP($A$1,BD!$A$3:$HP$210,44, FALSE)</f>
        <v>0</v>
      </c>
      <c r="AS2">
        <f>VLOOKUP($A$1,BD!$A$3:$HP$210,45, FALSE)</f>
        <v>0</v>
      </c>
      <c r="AT2">
        <f>VLOOKUP($A$1,BD!$A$3:$HP$210,46, FALSE)</f>
        <v>0</v>
      </c>
      <c r="AU2">
        <f>VLOOKUP($A$1,BD!$A$3:$HP$210,47, FALSE)</f>
        <v>0</v>
      </c>
      <c r="AV2">
        <f>VLOOKUP($A$1,BD!$A$3:$HP$210,48, FALSE)</f>
        <v>0</v>
      </c>
      <c r="AW2">
        <f>VLOOKUP($A$1,BD!$A$3:$HP$210,49, FALSE)</f>
        <v>0</v>
      </c>
      <c r="AX2">
        <f>VLOOKUP($A$1,BD!$A$3:$HP$210,50, FALSE)</f>
        <v>0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0</v>
      </c>
      <c r="BD2">
        <f>VLOOKUP($A$1,BD!$A$3:$HP$210,56, FALSE)</f>
        <v>0</v>
      </c>
      <c r="BE2">
        <f>VLOOKUP($A$1,BD!$A$3:$HP$210,57, FALSE)</f>
        <v>0</v>
      </c>
      <c r="BF2">
        <f>VLOOKUP($A$1,BD!$A$3:$HP$210,58, FALSE)</f>
        <v>0</v>
      </c>
      <c r="BG2">
        <f>VLOOKUP($A$1,BD!$A$3:$HP$210,59, FALSE)</f>
        <v>0</v>
      </c>
      <c r="BH2">
        <f>VLOOKUP($A$1,BD!$A$3:$HP$210,60, FALSE)</f>
        <v>0</v>
      </c>
      <c r="BI2">
        <f>VLOOKUP($A$1,BD!$A$3:$HP$210,61, FALSE)</f>
        <v>0</v>
      </c>
      <c r="BJ2">
        <f>VLOOKUP($A$1,BD!$A$3:$HP$210,62, FALSE)</f>
        <v>0</v>
      </c>
      <c r="BK2">
        <f>VLOOKUP($A$1,BD!$A$3:$HP$210,63, FALSE)</f>
        <v>0</v>
      </c>
      <c r="BL2">
        <f>VLOOKUP($A$1,BD!$A$3:$HP$210,64, FALSE)</f>
        <v>0</v>
      </c>
      <c r="BM2">
        <f>VLOOKUP($A$1,BD!$A$3:$HP$210,65, FALSE)</f>
        <v>0</v>
      </c>
      <c r="BN2">
        <f>VLOOKUP($A$1,BD!$A$3:$HP$210,66, FALSE)</f>
        <v>0</v>
      </c>
      <c r="BO2">
        <f>VLOOKUP($A$1,BD!$A$3:$HP$210,67, FALSE)</f>
        <v>0</v>
      </c>
      <c r="BP2">
        <f>VLOOKUP($A$1,BD!$A$3:$HP$210,68, FALSE)</f>
        <v>0</v>
      </c>
      <c r="BQ2">
        <f>VLOOKUP($A$1,BD!$A$3:$HP$210,69, FALSE)</f>
        <v>0</v>
      </c>
      <c r="BR2">
        <f>VLOOKUP($A$1,BD!$A$3:$HP$210,70, FALSE)</f>
        <v>0</v>
      </c>
      <c r="BS2">
        <f>VLOOKUP($A$1,BD!$A$3:$HP$210,71, FALSE)</f>
        <v>0</v>
      </c>
      <c r="BT2">
        <f>VLOOKUP($A$1,BD!$A$3:$HP$210,72, FALSE)</f>
        <v>0</v>
      </c>
      <c r="BU2">
        <f>VLOOKUP($A$1,BD!$A$3:$HP$210,73, FALSE)</f>
        <v>0</v>
      </c>
      <c r="BV2">
        <f>VLOOKUP($A$1,BD!$A$3:$HP$210,74, FALSE)</f>
        <v>0</v>
      </c>
      <c r="BW2">
        <f>VLOOKUP($A$1,BD!$A$3:$HP$210,75, FALSE)</f>
        <v>0</v>
      </c>
      <c r="BX2">
        <f>VLOOKUP($A$1,BD!$A$3:$HP$210,76, FALSE)</f>
        <v>0</v>
      </c>
      <c r="BY2">
        <f>VLOOKUP($A$1,BD!$A$3:$HP$210,77, FALSE)</f>
        <v>0</v>
      </c>
      <c r="BZ2">
        <f>VLOOKUP($A$1,BD!$A$3:$HP$210,78, FALSE)</f>
        <v>0</v>
      </c>
      <c r="CA2">
        <f>VLOOKUP($A$1,BD!$A$3:$HP$210,79, FALSE)</f>
        <v>0</v>
      </c>
      <c r="CB2">
        <f>VLOOKUP($A$1,BD!$A$3:$HP$210,80, FALSE)</f>
        <v>0</v>
      </c>
      <c r="CC2">
        <f>VLOOKUP($A$1,BD!$A$3:$HP$210,81, FALSE)</f>
        <v>0</v>
      </c>
      <c r="CD2">
        <f>VLOOKUP($A$1,BD!$A$3:$HP$210,82, FALSE)</f>
        <v>0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0</v>
      </c>
      <c r="CN2">
        <f>VLOOKUP($A$1,BD!$A$3:$HP$210,92, FALSE)</f>
        <v>0</v>
      </c>
      <c r="CO2">
        <f>VLOOKUP($A$1,BD!$A$3:$HP$210,93, FALSE)</f>
        <v>0</v>
      </c>
      <c r="CP2">
        <f>VLOOKUP($A$1,BD!$A$3:$HP$210,94, FALSE)</f>
        <v>0</v>
      </c>
      <c r="CQ2">
        <f>VLOOKUP($A$1,BD!$A$3:$HP$210,95, FALSE)</f>
        <v>0</v>
      </c>
      <c r="CR2">
        <f>VLOOKUP($A$1,BD!$A$3:$HP$210,96, FALSE)</f>
        <v>0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>
        <f>VLOOKUP($A$1,BD!$A$3:$HP$210,103, FALSE)</f>
        <v>0</v>
      </c>
      <c r="CZ2">
        <f>VLOOKUP($A$1,BD!$A$3:$HP$210,104, FALSE)</f>
        <v>0</v>
      </c>
      <c r="DA2">
        <f>VLOOKUP($A$1,BD!$A$3:$HP$210,105, FALSE)</f>
        <v>0</v>
      </c>
      <c r="DB2">
        <f>VLOOKUP($A$1,BD!$A$3:$HP$210,106, FALSE)</f>
        <v>0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16</v>
      </c>
      <c r="DH2" t="str">
        <f>VLOOKUP($A$1,BD!$A$3:$HP$210,112, FALSE)</f>
        <v>ABRIL</v>
      </c>
      <c r="DI2">
        <f>VLOOKUP($A$1,BD!$A$3:$HP$210,113, FALSE)</f>
        <v>2024</v>
      </c>
      <c r="DJ2">
        <f>VLOOKUP($A$1,BD!$A$3:$HP$210,114, FALSE)</f>
        <v>0</v>
      </c>
      <c r="DK2">
        <f>VLOOKUP($A$1,BD!$A$3:$HP$210,115, FALSE)</f>
        <v>0</v>
      </c>
      <c r="DL2">
        <f>VLOOKUP($A$1,BD!$A$3:$HP$210,116, FALSE)</f>
        <v>0</v>
      </c>
      <c r="DM2">
        <f>VLOOKUP($A$1,BD!$A$3:$HP$210,117, FALSE)</f>
        <v>0</v>
      </c>
      <c r="DN2" s="5">
        <f>VLOOKUP($A$1,BD!$A$3:$HP$210,118, FALSE)</f>
        <v>0</v>
      </c>
      <c r="DO2">
        <f>VLOOKUP($A$1,BD!$A$3:$HP$210,119, FALSE)</f>
        <v>0</v>
      </c>
      <c r="DP2">
        <f>VLOOKUP($A$1,BD!$A$3:$HP$210,120, FALSE)</f>
        <v>0</v>
      </c>
      <c r="DQ2" s="5">
        <f>VLOOKUP($A$1,BD!$A$3:$HP$210,121, FALSE)</f>
        <v>0</v>
      </c>
      <c r="DR2">
        <f>VLOOKUP($A$1,BD!$A$3:$HP$210,122, FALSE)</f>
        <v>0</v>
      </c>
      <c r="DS2">
        <f>VLOOKUP($A$1,BD!$A$3:$HP$210,123, FALSE)</f>
        <v>0</v>
      </c>
      <c r="DT2" s="5">
        <f>VLOOKUP($A$1,BD!$A$3:$HP$210,124, FALSE)</f>
        <v>0</v>
      </c>
      <c r="DU2">
        <f>VLOOKUP($A$1,BD!$A$3:$HP$210,125, FALSE)</f>
        <v>0</v>
      </c>
      <c r="DV2">
        <f>VLOOKUP($A$1,BD!$A$3:$HP$210,126, FALSE)</f>
        <v>0</v>
      </c>
      <c r="DW2" s="5">
        <f>VLOOKUP($A$1,BD!$A$3:$HP$210,127, FALSE)</f>
        <v>0</v>
      </c>
      <c r="DX2">
        <f>VLOOKUP($A$1,BD!$A$3:$HP$210,128, FALSE)</f>
        <v>0</v>
      </c>
      <c r="DY2">
        <f>VLOOKUP($A$1,BD!$A$3:$HP$210,129, FALSE)</f>
        <v>0</v>
      </c>
      <c r="DZ2">
        <f>VLOOKUP($A$1,BD!$A$3:$HP$210,130, FALSE)</f>
        <v>0</v>
      </c>
      <c r="EA2">
        <f>VLOOKUP($A$1,BD!$A$3:$HP$210,131, FALSE)</f>
        <v>0</v>
      </c>
      <c r="EB2">
        <f>VLOOKUP($A$1,BD!$A$3:$HP$210,132, FALSE)</f>
        <v>0</v>
      </c>
      <c r="EC2">
        <f>VLOOKUP($A$1,BD!$A$3:$HP$210,133, FALSE)</f>
        <v>0</v>
      </c>
      <c r="ED2">
        <f>VLOOKUP($A$1,BD!$A$3:$HP$210,134, FALSE)</f>
        <v>0</v>
      </c>
      <c r="EE2">
        <f>VLOOKUP($A$1,BD!$A$3:$HP$210,135, FALSE)</f>
        <v>0</v>
      </c>
      <c r="EF2">
        <f>VLOOKUP($A$1,BD!$A$3:$HP$210,136, FALSE)</f>
        <v>0</v>
      </c>
      <c r="EG2">
        <f>VLOOKUP($A$1,BD!$A$3:$HP$210,137, FALSE)</f>
        <v>0</v>
      </c>
      <c r="EH2">
        <f>VLOOKUP($A$1,BD!$A$3:$HP$210,138, FALSE)</f>
        <v>0</v>
      </c>
      <c r="EI2">
        <f>VLOOKUP($A$1,BD!$A$3:$HP$210,139, FALSE)</f>
        <v>0</v>
      </c>
      <c r="EJ2">
        <f>VLOOKUP($A$1,BD!$A$3:$HP$210,140, FALSE)</f>
        <v>0</v>
      </c>
      <c r="EK2">
        <f>VLOOKUP($A$1,BD!$A$3:$HP$210,141, FALSE)</f>
        <v>0</v>
      </c>
      <c r="EL2">
        <f>VLOOKUP($A$1,BD!$A$3:$HP$210,142, FALSE)</f>
        <v>0</v>
      </c>
      <c r="EM2">
        <f>VLOOKUP($A$1,BD!$A$3:$HP$210,143, FALSE)</f>
        <v>0</v>
      </c>
      <c r="EN2">
        <f>VLOOKUP($A$1,BD!$A$3:$HP$210,144, FALSE)</f>
        <v>0</v>
      </c>
      <c r="EO2">
        <f>VLOOKUP($A$1,BD!$A$3:$HP$210,145, FALSE)</f>
        <v>0</v>
      </c>
      <c r="EP2">
        <f>VLOOKUP($A$1,BD!$A$3:$HP$210,146, FALSE)</f>
        <v>0</v>
      </c>
      <c r="EQ2">
        <f>VLOOKUP($A$1,BD!$A$3:$HP$210,147, FALSE)</f>
        <v>0</v>
      </c>
      <c r="ER2">
        <f>VLOOKUP($A$1,BD!$A$3:$HP$210,148, FALSE)</f>
        <v>0</v>
      </c>
      <c r="ES2">
        <f>VLOOKUP($A$1,BD!$A$3:$HP$210,149, FALSE)</f>
        <v>0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>
        <f>VLOOKUP($A$1,BD!$A$3:$HP$210,153, FALSE)</f>
        <v>0</v>
      </c>
      <c r="EX2">
        <f>VLOOKUP($A$1,BD!$A$3:$HP$210,154, FALSE)</f>
        <v>0</v>
      </c>
      <c r="EY2">
        <f>VLOOKUP($A$1,BD!$A$3:$HP$210,155, FALSE)</f>
        <v>0</v>
      </c>
      <c r="EZ2">
        <f>VLOOKUP($A$1,BD!$A$3:$HP$210,156, FALSE)</f>
        <v>0</v>
      </c>
      <c r="FA2">
        <f>VLOOKUP($A$1,BD!$A$3:$HP$210,157, FALSE)</f>
        <v>0</v>
      </c>
      <c r="FB2">
        <f>VLOOKUP($A$1,BD!$A$3:$HP$210,158, FALSE)</f>
        <v>0</v>
      </c>
      <c r="FC2">
        <f>VLOOKUP($A$1,BD!$A$3:$HP$210,159, FALSE)</f>
        <v>0</v>
      </c>
      <c r="FD2">
        <f>VLOOKUP($A$1,BD!$A$3:$HP$210,160, FALSE)</f>
        <v>0</v>
      </c>
      <c r="FE2">
        <f>VLOOKUP($A$1,BD!$A$3:$HP$210,161, FALSE)</f>
        <v>0</v>
      </c>
      <c r="FF2">
        <f>VLOOKUP($A$1,BD!$A$3:$HP$210,162, FALSE)</f>
        <v>0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1758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1755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1660</v>
      </c>
      <c r="IJ2" t="s">
        <v>1661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1866</v>
      </c>
      <c r="JB2" t="s">
        <v>1771</v>
      </c>
      <c r="JC2" t="s">
        <v>1772</v>
      </c>
      <c r="JD2" t="s">
        <v>1773</v>
      </c>
      <c r="JE2" t="s">
        <v>1774</v>
      </c>
      <c r="JF2" t="s">
        <v>1775</v>
      </c>
      <c r="JG2" t="s">
        <v>1776</v>
      </c>
      <c r="JH2" t="s">
        <v>1777</v>
      </c>
      <c r="JI2" t="s">
        <v>1778</v>
      </c>
      <c r="JJ2" t="s">
        <v>1779</v>
      </c>
      <c r="JK2" t="s">
        <v>1780</v>
      </c>
      <c r="JL2" t="s">
        <v>1781</v>
      </c>
      <c r="JM2" t="s">
        <v>1782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194"/>
  <sheetViews>
    <sheetView workbookViewId="0">
      <selection activeCell="K2" sqref="K2"/>
    </sheetView>
  </sheetViews>
  <sheetFormatPr baseColWidth="10" defaultRowHeight="14.4" x14ac:dyDescent="0.3"/>
  <sheetData>
    <row r="1" spans="2:23" x14ac:dyDescent="0.3">
      <c r="B1" t="s">
        <v>1899</v>
      </c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1899</v>
      </c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1899</v>
      </c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1757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1899</v>
      </c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1756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1899</v>
      </c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1757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1899</v>
      </c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1757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1899</v>
      </c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1757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1757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1757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1899</v>
      </c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1757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1899</v>
      </c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1757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1757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1899</v>
      </c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1756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1899</v>
      </c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1756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1899</v>
      </c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1756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1899</v>
      </c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1756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1899</v>
      </c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1756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1899</v>
      </c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1756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1899</v>
      </c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1757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1899</v>
      </c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1757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1899</v>
      </c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1757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1899</v>
      </c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1757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1899</v>
      </c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1757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1899</v>
      </c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1757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1899</v>
      </c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1757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1899</v>
      </c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1757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1899</v>
      </c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1757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1899</v>
      </c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1757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1899</v>
      </c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1757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1899</v>
      </c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1757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1899</v>
      </c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1757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1899</v>
      </c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1757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1899</v>
      </c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1756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1899</v>
      </c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1757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1899</v>
      </c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1757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1899</v>
      </c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1757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1899</v>
      </c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1757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1899</v>
      </c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1757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1899</v>
      </c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1757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1899</v>
      </c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1757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1899</v>
      </c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1757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1899</v>
      </c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1757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1899</v>
      </c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1757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1899</v>
      </c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1757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1899</v>
      </c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1757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1899</v>
      </c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1757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1899</v>
      </c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1757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1899</v>
      </c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1757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1899</v>
      </c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1757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1899</v>
      </c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1757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1899</v>
      </c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1757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1899</v>
      </c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1757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1899</v>
      </c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1757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1899</v>
      </c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1757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1757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1757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1899</v>
      </c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1757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1757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1757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1757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1757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1757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1757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413</v>
      </c>
      <c r="G64" t="s">
        <v>274</v>
      </c>
      <c r="H64">
        <v>50</v>
      </c>
      <c r="I64" t="s">
        <v>1757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414</v>
      </c>
      <c r="F65" t="s">
        <v>415</v>
      </c>
      <c r="G65" t="s">
        <v>416</v>
      </c>
      <c r="H65">
        <v>50</v>
      </c>
      <c r="I65" t="s">
        <v>1757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1756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1756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4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1757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1757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1757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1757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1757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1757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1899</v>
      </c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1756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1899</v>
      </c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1756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1899</v>
      </c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1756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1899</v>
      </c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1756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1756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1899</v>
      </c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1756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1899</v>
      </c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1756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1899</v>
      </c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1756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1899</v>
      </c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1756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1899</v>
      </c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1756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1899</v>
      </c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1756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1899</v>
      </c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1756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1899</v>
      </c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1756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1899</v>
      </c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1756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1899</v>
      </c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1756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1899</v>
      </c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1756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1899</v>
      </c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1756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1899</v>
      </c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1756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1899</v>
      </c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1756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843</v>
      </c>
      <c r="E93" t="s">
        <v>1759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1756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843</v>
      </c>
      <c r="E94" t="s">
        <v>1760</v>
      </c>
      <c r="F94" t="str">
        <f t="shared" ref="F94:F104" si="33">+_xlfn.CONCAT(E94,".png")</f>
        <v>corresp2.png</v>
      </c>
      <c r="G94" t="str">
        <f t="shared" ref="G94:G104" si="34">+_xlfn.CONCAT("{{ ",E94," }}")</f>
        <v>{{ corresp2 }}</v>
      </c>
      <c r="H94">
        <v>155</v>
      </c>
      <c r="I94" t="s">
        <v>1756</v>
      </c>
      <c r="J94" t="s">
        <v>564</v>
      </c>
      <c r="K94" t="s">
        <v>563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558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560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559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843</v>
      </c>
      <c r="E95" t="s">
        <v>1761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1756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558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560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559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843</v>
      </c>
      <c r="E96" t="s">
        <v>1762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1756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558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560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559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3:23" x14ac:dyDescent="0.3">
      <c r="C97" t="s">
        <v>843</v>
      </c>
      <c r="E97" t="s">
        <v>1763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1756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558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560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559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3:23" x14ac:dyDescent="0.3">
      <c r="C98" t="s">
        <v>843</v>
      </c>
      <c r="E98" t="s">
        <v>1764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1756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558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560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559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3:23" x14ac:dyDescent="0.3">
      <c r="C99" t="s">
        <v>843</v>
      </c>
      <c r="E99" t="s">
        <v>1765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1756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558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560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559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3:23" x14ac:dyDescent="0.3">
      <c r="C100" t="s">
        <v>843</v>
      </c>
      <c r="E100" t="s">
        <v>1766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1756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558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560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559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3:23" x14ac:dyDescent="0.3">
      <c r="C101" t="s">
        <v>843</v>
      </c>
      <c r="E101" t="s">
        <v>1767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1756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558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560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559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3:23" x14ac:dyDescent="0.3">
      <c r="C102" t="s">
        <v>843</v>
      </c>
      <c r="E102" t="s">
        <v>1768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1756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558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560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559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3:23" x14ac:dyDescent="0.3">
      <c r="C103" t="s">
        <v>843</v>
      </c>
      <c r="E103" t="s">
        <v>1769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1756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558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560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559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3:23" x14ac:dyDescent="0.3">
      <c r="C104" t="s">
        <v>843</v>
      </c>
      <c r="E104" t="s">
        <v>1770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1756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558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560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559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3:23" x14ac:dyDescent="0.3">
      <c r="C105" t="s">
        <v>843</v>
      </c>
      <c r="J105" t="s">
        <v>198</v>
      </c>
      <c r="K105" t="s">
        <v>313</v>
      </c>
      <c r="L105" t="str">
        <f t="shared" si="25"/>
        <v>'este' : r_val['este'],</v>
      </c>
    </row>
    <row r="106" spans="3:23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3:23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3:23" x14ac:dyDescent="0.3">
      <c r="J108" t="s">
        <v>200</v>
      </c>
      <c r="K108" t="s">
        <v>315</v>
      </c>
      <c r="L108" t="str">
        <f t="shared" si="25"/>
        <v>'ley' : r_val['ley'],</v>
      </c>
    </row>
    <row r="109" spans="3:23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3:23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3:23" x14ac:dyDescent="0.3">
      <c r="J111" t="s">
        <v>202</v>
      </c>
      <c r="K111" t="s">
        <v>317</v>
      </c>
      <c r="L111" t="str">
        <f t="shared" ref="L111:L142" si="42">+_xlfn.CONCAT("'",J111,"' : r_val['",J111,"'],")</f>
        <v>'coord_suplente' : r_val['coord_suplente'],</v>
      </c>
    </row>
    <row r="112" spans="3:23" x14ac:dyDescent="0.3">
      <c r="J112" t="s">
        <v>648</v>
      </c>
      <c r="K112" t="s">
        <v>688</v>
      </c>
      <c r="L112" t="str">
        <f t="shared" si="42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42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42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42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42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42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42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42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42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42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42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42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42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42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42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42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42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42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42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42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42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42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42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42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42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42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42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42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42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42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42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43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43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43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43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43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43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43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43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43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43"/>
        <v>'m1' : r_val['m1'],</v>
      </c>
    </row>
    <row r="153" spans="10:12" x14ac:dyDescent="0.3">
      <c r="J153" t="s">
        <v>618</v>
      </c>
      <c r="K153" t="s">
        <v>660</v>
      </c>
      <c r="L153" t="str">
        <f t="shared" si="43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43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43"/>
        <v>'m2' : r_val['m2'],</v>
      </c>
    </row>
    <row r="156" spans="10:12" x14ac:dyDescent="0.3">
      <c r="J156" t="s">
        <v>621</v>
      </c>
      <c r="K156" t="s">
        <v>663</v>
      </c>
      <c r="L156" t="str">
        <f t="shared" si="43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43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43"/>
        <v>'m3' : r_val['m3'],</v>
      </c>
    </row>
    <row r="159" spans="10:12" x14ac:dyDescent="0.3">
      <c r="J159" t="s">
        <v>623</v>
      </c>
      <c r="K159" t="s">
        <v>666</v>
      </c>
      <c r="L159" t="str">
        <f t="shared" si="43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43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43"/>
        <v>'m4' : r_val['m4'],</v>
      </c>
    </row>
    <row r="162" spans="10:12" x14ac:dyDescent="0.3">
      <c r="J162" t="s">
        <v>625</v>
      </c>
      <c r="K162" t="s">
        <v>669</v>
      </c>
      <c r="L162" t="str">
        <f t="shared" si="43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43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43"/>
        <v>'m5' : r_val['m5'],</v>
      </c>
    </row>
    <row r="165" spans="10:12" x14ac:dyDescent="0.3">
      <c r="J165" t="s">
        <v>627</v>
      </c>
      <c r="K165" t="s">
        <v>672</v>
      </c>
      <c r="L165" t="str">
        <f t="shared" si="43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43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43"/>
        <v>'m6' : r_val['m6'],</v>
      </c>
    </row>
    <row r="168" spans="10:12" x14ac:dyDescent="0.3">
      <c r="J168" t="s">
        <v>629</v>
      </c>
      <c r="K168" t="s">
        <v>675</v>
      </c>
      <c r="L168" t="str">
        <f t="shared" si="43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43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43"/>
        <v>'m7' : r_val['m7'],</v>
      </c>
    </row>
    <row r="171" spans="10:12" x14ac:dyDescent="0.3">
      <c r="J171" t="s">
        <v>631</v>
      </c>
      <c r="K171" t="s">
        <v>678</v>
      </c>
      <c r="L171" t="str">
        <f t="shared" si="43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43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43"/>
        <v>'m8' : r_val['m8'],</v>
      </c>
    </row>
    <row r="174" spans="10:12" x14ac:dyDescent="0.3">
      <c r="J174" t="s">
        <v>633</v>
      </c>
      <c r="K174" t="s">
        <v>681</v>
      </c>
      <c r="L174" t="str">
        <f t="shared" si="43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43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43"/>
        <v>'m9' : r_val['m9'],</v>
      </c>
    </row>
    <row r="177" spans="10:12" x14ac:dyDescent="0.3">
      <c r="J177" t="s">
        <v>635</v>
      </c>
      <c r="K177" t="s">
        <v>684</v>
      </c>
      <c r="L177" t="str">
        <f t="shared" si="43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43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43"/>
        <v>'m10' : r_val['m10'],</v>
      </c>
    </row>
    <row r="180" spans="10:12" x14ac:dyDescent="0.3">
      <c r="J180" t="s">
        <v>1728</v>
      </c>
      <c r="K180" t="str">
        <f>+_xlfn.CONCAT("{{ ",J180," }}")</f>
        <v>{{ registro_perito }}</v>
      </c>
      <c r="L180" t="str">
        <f t="shared" si="43"/>
        <v>'registro_perito' : r_val['registro_perito'],</v>
      </c>
    </row>
    <row r="181" spans="10:12" x14ac:dyDescent="0.3">
      <c r="J181" t="s">
        <v>1729</v>
      </c>
      <c r="K181" t="str">
        <f>+_xlfn.CONCAT("{{ ",J181," }}")</f>
        <v>{{ no_registro }}</v>
      </c>
      <c r="L181" t="str">
        <f t="shared" si="43"/>
        <v>'no_registro' : r_val['no_registro'],</v>
      </c>
    </row>
    <row r="182" spans="10:12" x14ac:dyDescent="0.3">
      <c r="J182" t="s">
        <v>1733</v>
      </c>
      <c r="K182" t="str">
        <f t="shared" ref="K182:K183" si="44">+_xlfn.CONCAT("{{ ",J182," }}")</f>
        <v>{{ dh_int }}</v>
      </c>
      <c r="L182" t="str">
        <f t="shared" ref="L182:L183" si="45">+_xlfn.CONCAT("'",J182,"' : r_val['",J182,"'],")</f>
        <v>'dh_int' : r_val['dh_int'],</v>
      </c>
    </row>
    <row r="183" spans="10:12" x14ac:dyDescent="0.3">
      <c r="J183" t="s">
        <v>1734</v>
      </c>
      <c r="K183" t="str">
        <f t="shared" si="44"/>
        <v>{{ dh_ext }}</v>
      </c>
      <c r="L183" t="str">
        <f t="shared" si="45"/>
        <v>'dh_ext' : r_val['dh_ext'],</v>
      </c>
    </row>
    <row r="184" spans="10:12" x14ac:dyDescent="0.3">
      <c r="J184" t="s">
        <v>1735</v>
      </c>
      <c r="K184" t="str">
        <f t="shared" ref="K184" si="46">+_xlfn.CONCAT("{{ ",J184," }}")</f>
        <v>{{ detectores_ext }}</v>
      </c>
      <c r="L184" t="str">
        <f t="shared" ref="L184" si="47">+_xlfn.CONCAT("'",J184,"' : r_val['",J184,"'],")</f>
        <v>'detectores_ext' : r_val['detectores_ext'],</v>
      </c>
    </row>
    <row r="185" spans="10:12" x14ac:dyDescent="0.3">
      <c r="J185" t="s">
        <v>1736</v>
      </c>
      <c r="K185" t="str">
        <f t="shared" ref="K185" si="48">+_xlfn.CONCAT("{{ ",J185," }}")</f>
        <v>{{ coord_sup_puesto }}</v>
      </c>
      <c r="L185" t="str">
        <f t="shared" ref="L185" si="49">+_xlfn.CONCAT("'",J185,"' : r_val['",J185,"'],")</f>
        <v>'coord_sup_puesto' : r_val['coord_sup_puesto'],</v>
      </c>
    </row>
    <row r="186" spans="10:12" x14ac:dyDescent="0.3">
      <c r="J186" t="s">
        <v>1742</v>
      </c>
      <c r="K186" t="str">
        <f t="shared" ref="K186:K189" si="50">+_xlfn.CONCAT("{{ ",J186," }}")</f>
        <v>{{ riesgo1 }}</v>
      </c>
      <c r="L186" t="str">
        <f t="shared" ref="L186:L189" si="51">+_xlfn.CONCAT("'",J186,"' : r_val['",J186,"'],")</f>
        <v>'riesgo1' : r_val['riesgo1'],</v>
      </c>
    </row>
    <row r="187" spans="10:12" x14ac:dyDescent="0.3">
      <c r="J187" t="s">
        <v>1743</v>
      </c>
      <c r="K187" t="str">
        <f t="shared" si="50"/>
        <v>{{ riesgo2 }}</v>
      </c>
      <c r="L187" t="str">
        <f t="shared" si="51"/>
        <v>'riesgo2' : r_val['riesgo2'],</v>
      </c>
    </row>
    <row r="188" spans="10:12" x14ac:dyDescent="0.3">
      <c r="J188" t="s">
        <v>1744</v>
      </c>
      <c r="K188" t="str">
        <f t="shared" si="50"/>
        <v>{{ riesgo3 }}</v>
      </c>
      <c r="L188" t="str">
        <f t="shared" si="51"/>
        <v>'riesgo3' : r_val['riesgo3'],</v>
      </c>
    </row>
    <row r="189" spans="10:12" x14ac:dyDescent="0.3">
      <c r="J189" t="s">
        <v>1745</v>
      </c>
      <c r="K189" t="str">
        <f t="shared" si="50"/>
        <v>{{ riesgo4 }}</v>
      </c>
      <c r="L189" t="str">
        <f t="shared" si="51"/>
        <v>'riesgo4' : r_val['riesgo4'],</v>
      </c>
    </row>
    <row r="190" spans="10:12" x14ac:dyDescent="0.3">
      <c r="J190" t="s">
        <v>1749</v>
      </c>
      <c r="K190" t="str">
        <f t="shared" ref="K190" si="52">+_xlfn.CONCAT("{{ ",J190," }}")</f>
        <v>{{ valor_gri }}</v>
      </c>
      <c r="L190" t="str">
        <f t="shared" ref="L190" si="53">+_xlfn.CONCAT("'",J190,"' : r_val['",J190,"'],")</f>
        <v>'valor_gri' : r_val['valor_gri'],</v>
      </c>
    </row>
    <row r="191" spans="10:12" x14ac:dyDescent="0.3">
      <c r="J191" t="s">
        <v>1750</v>
      </c>
      <c r="K191" t="str">
        <f t="shared" ref="K191:K194" si="54">+_xlfn.CONCAT("{{ ",J191," }}")</f>
        <v>{{ medidas_ries1 }}</v>
      </c>
      <c r="L191" t="str">
        <f t="shared" ref="L191:L194" si="55">+_xlfn.CONCAT("'",J191,"' : r_val['",J191,"'],")</f>
        <v>'medidas_ries1' : r_val['medidas_ries1'],</v>
      </c>
    </row>
    <row r="192" spans="10:12" x14ac:dyDescent="0.3">
      <c r="J192" t="s">
        <v>1751</v>
      </c>
      <c r="K192" t="str">
        <f t="shared" si="54"/>
        <v>{{ medidas_ries2 }}</v>
      </c>
      <c r="L192" t="str">
        <f t="shared" si="55"/>
        <v>'medidas_ries2' : r_val['medidas_ries2'],</v>
      </c>
    </row>
    <row r="193" spans="10:12" x14ac:dyDescent="0.3">
      <c r="J193" t="s">
        <v>1752</v>
      </c>
      <c r="K193" t="str">
        <f t="shared" si="54"/>
        <v>{{ medidas_ries3 }}</v>
      </c>
      <c r="L193" t="str">
        <f t="shared" si="55"/>
        <v>'medidas_ries3' : r_val['medidas_ries3'],</v>
      </c>
    </row>
    <row r="194" spans="10:12" x14ac:dyDescent="0.3">
      <c r="J194" t="s">
        <v>1753</v>
      </c>
      <c r="K194" t="str">
        <f t="shared" si="54"/>
        <v>{{ medidas_ries4 }}</v>
      </c>
      <c r="L194" t="str">
        <f t="shared" si="55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2024-04-22T16:56:31Z</dcterms:modified>
</cp:coreProperties>
</file>