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\OneDrive\Documentos\GitHub\Proyecto_PIPC\Inputs\"/>
    </mc:Choice>
  </mc:AlternateContent>
  <xr:revisionPtr revIDLastSave="0" documentId="13_ncr:1_{7D3A426E-EC5E-453A-8CC7-F83B71F24F18}" xr6:coauthVersionLast="47" xr6:coauthVersionMax="47" xr10:uidLastSave="{00000000-0000-0000-0000-000000000000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4" l="1"/>
  <c r="O91" i="4"/>
  <c r="P91" i="4"/>
  <c r="R91" i="4"/>
  <c r="S91" i="4"/>
  <c r="U91" i="4"/>
  <c r="V91" i="4"/>
  <c r="N92" i="4"/>
  <c r="O92" i="4"/>
  <c r="P92" i="4"/>
  <c r="R92" i="4"/>
  <c r="S92" i="4"/>
  <c r="U92" i="4"/>
  <c r="V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P66" i="4"/>
  <c r="N67" i="4"/>
  <c r="O67" i="4"/>
  <c r="P67" i="4"/>
  <c r="R67" i="4"/>
  <c r="S67" i="4"/>
  <c r="U67" i="4"/>
  <c r="V67" i="4"/>
  <c r="N68" i="4"/>
  <c r="O68" i="4"/>
  <c r="P68" i="4"/>
  <c r="R68" i="4"/>
  <c r="S68" i="4"/>
  <c r="U68" i="4"/>
  <c r="V68" i="4"/>
  <c r="N69" i="4"/>
  <c r="O69" i="4"/>
  <c r="P69" i="4"/>
  <c r="R69" i="4"/>
  <c r="S69" i="4"/>
  <c r="U69" i="4"/>
  <c r="V69" i="4"/>
  <c r="N70" i="4"/>
  <c r="O70" i="4"/>
  <c r="P70" i="4"/>
  <c r="R70" i="4"/>
  <c r="S70" i="4"/>
  <c r="U70" i="4"/>
  <c r="V70" i="4"/>
  <c r="N71" i="4"/>
  <c r="O71" i="4"/>
  <c r="P71" i="4"/>
  <c r="R71" i="4"/>
  <c r="S71" i="4"/>
  <c r="U71" i="4"/>
  <c r="V71" i="4"/>
  <c r="N72" i="4"/>
  <c r="O72" i="4"/>
  <c r="P72" i="4"/>
  <c r="R72" i="4"/>
  <c r="S72" i="4"/>
  <c r="U72" i="4"/>
  <c r="V72" i="4"/>
  <c r="N73" i="4"/>
  <c r="O73" i="4"/>
  <c r="P73" i="4"/>
  <c r="R73" i="4"/>
  <c r="S73" i="4"/>
  <c r="U73" i="4"/>
  <c r="V73" i="4"/>
  <c r="N74" i="4"/>
  <c r="O74" i="4"/>
  <c r="P74" i="4"/>
  <c r="R74" i="4"/>
  <c r="S74" i="4"/>
  <c r="U74" i="4"/>
  <c r="V74" i="4"/>
  <c r="N75" i="4"/>
  <c r="O75" i="4"/>
  <c r="P75" i="4"/>
  <c r="R75" i="4"/>
  <c r="S75" i="4"/>
  <c r="U75" i="4"/>
  <c r="V75" i="4"/>
  <c r="N76" i="4"/>
  <c r="O76" i="4"/>
  <c r="P76" i="4"/>
  <c r="R76" i="4"/>
  <c r="S76" i="4"/>
  <c r="U76" i="4"/>
  <c r="V76" i="4"/>
  <c r="N77" i="4"/>
  <c r="O77" i="4"/>
  <c r="P77" i="4"/>
  <c r="R77" i="4"/>
  <c r="S77" i="4"/>
  <c r="U77" i="4"/>
  <c r="V77" i="4"/>
  <c r="N78" i="4"/>
  <c r="O78" i="4"/>
  <c r="P78" i="4"/>
  <c r="R78" i="4"/>
  <c r="S78" i="4"/>
  <c r="U78" i="4"/>
  <c r="V78" i="4"/>
  <c r="N79" i="4"/>
  <c r="O79" i="4"/>
  <c r="P79" i="4"/>
  <c r="R79" i="4"/>
  <c r="S79" i="4"/>
  <c r="U79" i="4"/>
  <c r="V79" i="4"/>
  <c r="N80" i="4"/>
  <c r="O80" i="4"/>
  <c r="P80" i="4"/>
  <c r="R80" i="4"/>
  <c r="S80" i="4"/>
  <c r="U80" i="4"/>
  <c r="V80" i="4"/>
  <c r="N81" i="4"/>
  <c r="O81" i="4"/>
  <c r="P81" i="4"/>
  <c r="R81" i="4"/>
  <c r="S81" i="4"/>
  <c r="U81" i="4"/>
  <c r="V81" i="4"/>
  <c r="N82" i="4"/>
  <c r="O82" i="4"/>
  <c r="P82" i="4"/>
  <c r="R82" i="4"/>
  <c r="S82" i="4"/>
  <c r="U82" i="4"/>
  <c r="V82" i="4"/>
  <c r="N83" i="4"/>
  <c r="O83" i="4"/>
  <c r="P83" i="4"/>
  <c r="R83" i="4"/>
  <c r="S83" i="4"/>
  <c r="U83" i="4"/>
  <c r="V83" i="4"/>
  <c r="N84" i="4"/>
  <c r="O84" i="4"/>
  <c r="P84" i="4"/>
  <c r="R84" i="4"/>
  <c r="S84" i="4"/>
  <c r="U84" i="4"/>
  <c r="V84" i="4"/>
  <c r="N85" i="4"/>
  <c r="O85" i="4"/>
  <c r="P85" i="4"/>
  <c r="R85" i="4"/>
  <c r="S85" i="4"/>
  <c r="U85" i="4"/>
  <c r="V85" i="4"/>
  <c r="N86" i="4"/>
  <c r="O86" i="4"/>
  <c r="P86" i="4"/>
  <c r="R86" i="4"/>
  <c r="S86" i="4"/>
  <c r="U86" i="4"/>
  <c r="V86" i="4"/>
  <c r="N87" i="4"/>
  <c r="O87" i="4"/>
  <c r="P87" i="4"/>
  <c r="R87" i="4"/>
  <c r="S87" i="4"/>
  <c r="U87" i="4"/>
  <c r="V87" i="4"/>
  <c r="N88" i="4"/>
  <c r="O88" i="4"/>
  <c r="P88" i="4"/>
  <c r="R88" i="4"/>
  <c r="S88" i="4"/>
  <c r="U88" i="4"/>
  <c r="V88" i="4"/>
  <c r="N89" i="4"/>
  <c r="O89" i="4"/>
  <c r="P89" i="4"/>
  <c r="R89" i="4"/>
  <c r="S89" i="4"/>
  <c r="U89" i="4"/>
  <c r="V89" i="4"/>
  <c r="N90" i="4"/>
  <c r="O90" i="4"/>
  <c r="P90" i="4"/>
  <c r="R90" i="4"/>
  <c r="S90" i="4"/>
  <c r="U90" i="4"/>
  <c r="V90" i="4"/>
  <c r="U66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R66" i="4"/>
  <c r="N66" i="4"/>
  <c r="V66" i="4"/>
  <c r="S66" i="4"/>
  <c r="O66" i="4"/>
  <c r="G75" i="4"/>
  <c r="G76" i="4"/>
  <c r="G77" i="4"/>
  <c r="G78" i="4"/>
  <c r="G74" i="4"/>
  <c r="F75" i="4"/>
  <c r="F76" i="4"/>
  <c r="F77" i="4"/>
  <c r="F78" i="4"/>
  <c r="F74" i="4"/>
  <c r="K58" i="4"/>
  <c r="K57" i="4"/>
  <c r="K48" i="4"/>
  <c r="K47" i="4"/>
  <c r="K136" i="4"/>
  <c r="K133" i="4"/>
  <c r="K130" i="4"/>
  <c r="K127" i="4"/>
  <c r="K124" i="4"/>
  <c r="K121" i="4"/>
  <c r="K118" i="4"/>
  <c r="K115" i="4"/>
  <c r="K112" i="4"/>
  <c r="K11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50" i="4"/>
  <c r="K107" i="4"/>
  <c r="K117" i="4"/>
  <c r="K120" i="4"/>
  <c r="K123" i="4"/>
  <c r="K126" i="4"/>
  <c r="K129" i="4"/>
  <c r="K132" i="4"/>
  <c r="K135" i="4"/>
  <c r="K114" i="4"/>
  <c r="K87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9" i="4"/>
  <c r="K50" i="4"/>
  <c r="K51" i="4"/>
  <c r="K52" i="4"/>
  <c r="K53" i="4"/>
  <c r="K54" i="4"/>
  <c r="K55" i="4"/>
  <c r="K56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8" i="4"/>
  <c r="K109" i="4"/>
  <c r="K111" i="4"/>
  <c r="K113" i="4"/>
  <c r="K116" i="4"/>
  <c r="K119" i="4"/>
  <c r="K122" i="4"/>
  <c r="K125" i="4"/>
  <c r="K128" i="4"/>
  <c r="K131" i="4"/>
  <c r="K134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R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N2" i="4"/>
  <c r="O2" i="4"/>
  <c r="P2" i="4"/>
  <c r="R2" i="4"/>
  <c r="S2" i="4"/>
  <c r="U2" i="4"/>
  <c r="N3" i="4"/>
  <c r="O3" i="4"/>
  <c r="P3" i="4"/>
  <c r="R3" i="4"/>
  <c r="S3" i="4"/>
  <c r="U3" i="4"/>
  <c r="N4" i="4"/>
  <c r="O4" i="4"/>
  <c r="P4" i="4"/>
  <c r="R4" i="4"/>
  <c r="S4" i="4"/>
  <c r="U4" i="4"/>
  <c r="N5" i="4"/>
  <c r="O5" i="4"/>
  <c r="P5" i="4"/>
  <c r="R5" i="4"/>
  <c r="S5" i="4"/>
  <c r="U5" i="4"/>
  <c r="N6" i="4"/>
  <c r="O6" i="4"/>
  <c r="P6" i="4"/>
  <c r="R6" i="4"/>
  <c r="S6" i="4"/>
  <c r="U6" i="4"/>
  <c r="N7" i="4"/>
  <c r="O7" i="4"/>
  <c r="P7" i="4"/>
  <c r="R7" i="4"/>
  <c r="S7" i="4"/>
  <c r="U7" i="4"/>
  <c r="N8" i="4"/>
  <c r="O8" i="4"/>
  <c r="P8" i="4"/>
  <c r="R8" i="4"/>
  <c r="S8" i="4"/>
  <c r="U8" i="4"/>
  <c r="N9" i="4"/>
  <c r="O9" i="4"/>
  <c r="P9" i="4"/>
  <c r="R9" i="4"/>
  <c r="S9" i="4"/>
  <c r="U9" i="4"/>
  <c r="N10" i="4"/>
  <c r="O10" i="4"/>
  <c r="P10" i="4"/>
  <c r="R10" i="4"/>
  <c r="S10" i="4"/>
  <c r="U10" i="4"/>
  <c r="N11" i="4"/>
  <c r="O11" i="4"/>
  <c r="P11" i="4"/>
  <c r="R11" i="4"/>
  <c r="S11" i="4"/>
  <c r="U11" i="4"/>
  <c r="N12" i="4"/>
  <c r="O12" i="4"/>
  <c r="P12" i="4"/>
  <c r="R12" i="4"/>
  <c r="S12" i="4"/>
  <c r="U12" i="4"/>
  <c r="N13" i="4"/>
  <c r="O13" i="4"/>
  <c r="P13" i="4"/>
  <c r="R13" i="4"/>
  <c r="S13" i="4"/>
  <c r="U13" i="4"/>
  <c r="N14" i="4"/>
  <c r="O14" i="4"/>
  <c r="P14" i="4"/>
  <c r="R14" i="4"/>
  <c r="S14" i="4"/>
  <c r="U14" i="4"/>
  <c r="N15" i="4"/>
  <c r="O15" i="4"/>
  <c r="P15" i="4"/>
  <c r="R15" i="4"/>
  <c r="S15" i="4"/>
  <c r="U15" i="4"/>
  <c r="N16" i="4"/>
  <c r="O16" i="4"/>
  <c r="P16" i="4"/>
  <c r="R16" i="4"/>
  <c r="S16" i="4"/>
  <c r="U16" i="4"/>
  <c r="N17" i="4"/>
  <c r="O17" i="4"/>
  <c r="P17" i="4"/>
  <c r="R17" i="4"/>
  <c r="S17" i="4"/>
  <c r="U17" i="4"/>
  <c r="N18" i="4"/>
  <c r="O18" i="4"/>
  <c r="P18" i="4"/>
  <c r="R18" i="4"/>
  <c r="S18" i="4"/>
  <c r="U18" i="4"/>
  <c r="N19" i="4"/>
  <c r="O19" i="4"/>
  <c r="P19" i="4"/>
  <c r="R19" i="4"/>
  <c r="S19" i="4"/>
  <c r="U19" i="4"/>
  <c r="N20" i="4"/>
  <c r="O20" i="4"/>
  <c r="P20" i="4"/>
  <c r="R20" i="4"/>
  <c r="S20" i="4"/>
  <c r="U20" i="4"/>
  <c r="N21" i="4"/>
  <c r="O21" i="4"/>
  <c r="P21" i="4"/>
  <c r="R21" i="4"/>
  <c r="S21" i="4"/>
  <c r="U21" i="4"/>
  <c r="N22" i="4"/>
  <c r="O22" i="4"/>
  <c r="P22" i="4"/>
  <c r="R22" i="4"/>
  <c r="S22" i="4"/>
  <c r="U22" i="4"/>
  <c r="N23" i="4"/>
  <c r="O23" i="4"/>
  <c r="P23" i="4"/>
  <c r="R23" i="4"/>
  <c r="S23" i="4"/>
  <c r="U23" i="4"/>
  <c r="N24" i="4"/>
  <c r="O24" i="4"/>
  <c r="P24" i="4"/>
  <c r="R24" i="4"/>
  <c r="S24" i="4"/>
  <c r="U24" i="4"/>
  <c r="N25" i="4"/>
  <c r="O25" i="4"/>
  <c r="P25" i="4"/>
  <c r="R25" i="4"/>
  <c r="S25" i="4"/>
  <c r="U25" i="4"/>
  <c r="N26" i="4"/>
  <c r="O26" i="4"/>
  <c r="P26" i="4"/>
  <c r="R26" i="4"/>
  <c r="S26" i="4"/>
  <c r="U26" i="4"/>
  <c r="N27" i="4"/>
  <c r="O27" i="4"/>
  <c r="P27" i="4"/>
  <c r="R27" i="4"/>
  <c r="S27" i="4"/>
  <c r="U27" i="4"/>
  <c r="N28" i="4"/>
  <c r="O28" i="4"/>
  <c r="P28" i="4"/>
  <c r="R28" i="4"/>
  <c r="S28" i="4"/>
  <c r="U28" i="4"/>
  <c r="N29" i="4"/>
  <c r="O29" i="4"/>
  <c r="P29" i="4"/>
  <c r="R29" i="4"/>
  <c r="S29" i="4"/>
  <c r="U29" i="4"/>
  <c r="N30" i="4"/>
  <c r="O30" i="4"/>
  <c r="P30" i="4"/>
  <c r="R30" i="4"/>
  <c r="S30" i="4"/>
  <c r="U30" i="4"/>
  <c r="N31" i="4"/>
  <c r="O31" i="4"/>
  <c r="P31" i="4"/>
  <c r="R31" i="4"/>
  <c r="S31" i="4"/>
  <c r="U31" i="4"/>
  <c r="N32" i="4"/>
  <c r="O32" i="4"/>
  <c r="P32" i="4"/>
  <c r="R32" i="4"/>
  <c r="S32" i="4"/>
  <c r="U32" i="4"/>
  <c r="N33" i="4"/>
  <c r="O33" i="4"/>
  <c r="P33" i="4"/>
  <c r="R33" i="4"/>
  <c r="S33" i="4"/>
  <c r="U33" i="4"/>
  <c r="N34" i="4"/>
  <c r="O34" i="4"/>
  <c r="P34" i="4"/>
  <c r="R34" i="4"/>
  <c r="S34" i="4"/>
  <c r="U34" i="4"/>
  <c r="N35" i="4"/>
  <c r="O35" i="4"/>
  <c r="P35" i="4"/>
  <c r="R35" i="4"/>
  <c r="S35" i="4"/>
  <c r="U35" i="4"/>
  <c r="N36" i="4"/>
  <c r="O36" i="4"/>
  <c r="P36" i="4"/>
  <c r="R36" i="4"/>
  <c r="S36" i="4"/>
  <c r="U36" i="4"/>
  <c r="N37" i="4"/>
  <c r="O37" i="4"/>
  <c r="P37" i="4"/>
  <c r="R37" i="4"/>
  <c r="S37" i="4"/>
  <c r="U37" i="4"/>
  <c r="N38" i="4"/>
  <c r="O38" i="4"/>
  <c r="P38" i="4"/>
  <c r="R38" i="4"/>
  <c r="S38" i="4"/>
  <c r="U38" i="4"/>
  <c r="N39" i="4"/>
  <c r="O39" i="4"/>
  <c r="P39" i="4"/>
  <c r="R39" i="4"/>
  <c r="S39" i="4"/>
  <c r="U39" i="4"/>
  <c r="N40" i="4"/>
  <c r="O40" i="4"/>
  <c r="P40" i="4"/>
  <c r="R40" i="4"/>
  <c r="S40" i="4"/>
  <c r="U40" i="4"/>
  <c r="N41" i="4"/>
  <c r="O41" i="4"/>
  <c r="P41" i="4"/>
  <c r="R41" i="4"/>
  <c r="S41" i="4"/>
  <c r="U41" i="4"/>
  <c r="N42" i="4"/>
  <c r="O42" i="4"/>
  <c r="P42" i="4"/>
  <c r="R42" i="4"/>
  <c r="S42" i="4"/>
  <c r="U42" i="4"/>
  <c r="N43" i="4"/>
  <c r="O43" i="4"/>
  <c r="P43" i="4"/>
  <c r="R43" i="4"/>
  <c r="S43" i="4"/>
  <c r="U43" i="4"/>
  <c r="N44" i="4"/>
  <c r="O44" i="4"/>
  <c r="P44" i="4"/>
  <c r="R44" i="4"/>
  <c r="S44" i="4"/>
  <c r="U44" i="4"/>
  <c r="N45" i="4"/>
  <c r="O45" i="4"/>
  <c r="P45" i="4"/>
  <c r="R45" i="4"/>
  <c r="S45" i="4"/>
  <c r="U45" i="4"/>
  <c r="N46" i="4"/>
  <c r="O46" i="4"/>
  <c r="P46" i="4"/>
  <c r="R46" i="4"/>
  <c r="S46" i="4"/>
  <c r="U46" i="4"/>
  <c r="N47" i="4"/>
  <c r="O47" i="4"/>
  <c r="P47" i="4"/>
  <c r="R47" i="4"/>
  <c r="S47" i="4"/>
  <c r="U47" i="4"/>
  <c r="N48" i="4"/>
  <c r="O48" i="4"/>
  <c r="P48" i="4"/>
  <c r="R48" i="4"/>
  <c r="S48" i="4"/>
  <c r="U48" i="4"/>
  <c r="N49" i="4"/>
  <c r="O49" i="4"/>
  <c r="P49" i="4"/>
  <c r="R49" i="4"/>
  <c r="S49" i="4"/>
  <c r="U49" i="4"/>
  <c r="N50" i="4"/>
  <c r="O50" i="4"/>
  <c r="P50" i="4"/>
  <c r="R50" i="4"/>
  <c r="S50" i="4"/>
  <c r="U50" i="4"/>
  <c r="N51" i="4"/>
  <c r="O51" i="4"/>
  <c r="P51" i="4"/>
  <c r="R51" i="4"/>
  <c r="S51" i="4"/>
  <c r="U51" i="4"/>
  <c r="N52" i="4"/>
  <c r="O52" i="4"/>
  <c r="P52" i="4"/>
  <c r="R52" i="4"/>
  <c r="S52" i="4"/>
  <c r="U52" i="4"/>
  <c r="N53" i="4"/>
  <c r="O53" i="4"/>
  <c r="P53" i="4"/>
  <c r="R53" i="4"/>
  <c r="S53" i="4"/>
  <c r="U53" i="4"/>
  <c r="N54" i="4"/>
  <c r="O54" i="4"/>
  <c r="P54" i="4"/>
  <c r="R54" i="4"/>
  <c r="S54" i="4"/>
  <c r="U54" i="4"/>
  <c r="N55" i="4"/>
  <c r="O55" i="4"/>
  <c r="P55" i="4"/>
  <c r="R55" i="4"/>
  <c r="S55" i="4"/>
  <c r="U55" i="4"/>
  <c r="N56" i="4"/>
  <c r="O56" i="4"/>
  <c r="P56" i="4"/>
  <c r="R56" i="4"/>
  <c r="S56" i="4"/>
  <c r="U56" i="4"/>
  <c r="N57" i="4"/>
  <c r="O57" i="4"/>
  <c r="P57" i="4"/>
  <c r="R57" i="4"/>
  <c r="S57" i="4"/>
  <c r="U57" i="4"/>
  <c r="N58" i="4"/>
  <c r="O58" i="4"/>
  <c r="P58" i="4"/>
  <c r="R58" i="4"/>
  <c r="S58" i="4"/>
  <c r="U58" i="4"/>
  <c r="N59" i="4"/>
  <c r="O59" i="4"/>
  <c r="P59" i="4"/>
  <c r="R59" i="4"/>
  <c r="S59" i="4"/>
  <c r="U59" i="4"/>
  <c r="N60" i="4"/>
  <c r="O60" i="4"/>
  <c r="P60" i="4"/>
  <c r="R60" i="4"/>
  <c r="S60" i="4"/>
  <c r="U60" i="4"/>
  <c r="N61" i="4"/>
  <c r="O61" i="4"/>
  <c r="P61" i="4"/>
  <c r="R61" i="4"/>
  <c r="S61" i="4"/>
  <c r="U61" i="4"/>
  <c r="N62" i="4"/>
  <c r="O62" i="4"/>
  <c r="P62" i="4"/>
  <c r="R62" i="4"/>
  <c r="S62" i="4"/>
  <c r="U62" i="4"/>
  <c r="N63" i="4"/>
  <c r="O63" i="4"/>
  <c r="P63" i="4"/>
  <c r="R63" i="4"/>
  <c r="S63" i="4"/>
  <c r="U63" i="4"/>
  <c r="N64" i="4"/>
  <c r="O64" i="4"/>
  <c r="P64" i="4"/>
  <c r="R64" i="4"/>
  <c r="S64" i="4"/>
  <c r="U64" i="4"/>
  <c r="N65" i="4"/>
  <c r="O65" i="4"/>
  <c r="P65" i="4"/>
  <c r="R65" i="4"/>
  <c r="S65" i="4"/>
  <c r="U65" i="4"/>
  <c r="P1" i="4"/>
  <c r="U1" i="4"/>
  <c r="S1" i="4"/>
  <c r="O1" i="4"/>
  <c r="N1" i="4"/>
  <c r="V1" i="4"/>
  <c r="ES197" i="1"/>
  <c r="EP197" i="1"/>
  <c r="EM197" i="1"/>
  <c r="EJ197" i="1"/>
  <c r="BS197" i="1"/>
  <c r="AR197" i="1"/>
  <c r="ES196" i="1"/>
  <c r="EP196" i="1"/>
  <c r="EM196" i="1"/>
  <c r="EJ196" i="1"/>
  <c r="BS196" i="1"/>
  <c r="AR196" i="1"/>
  <c r="ES195" i="1"/>
  <c r="EP195" i="1"/>
  <c r="EM195" i="1"/>
  <c r="EJ195" i="1"/>
  <c r="BS195" i="1"/>
  <c r="AR195" i="1"/>
  <c r="ES194" i="1"/>
  <c r="EP194" i="1"/>
  <c r="EM194" i="1"/>
  <c r="EJ194" i="1"/>
  <c r="BS194" i="1"/>
  <c r="AR194" i="1"/>
  <c r="ES193" i="1"/>
  <c r="EP193" i="1"/>
  <c r="EM193" i="1"/>
  <c r="EJ193" i="1"/>
  <c r="BS193" i="1"/>
  <c r="AR193" i="1"/>
  <c r="ES192" i="1"/>
  <c r="EP192" i="1"/>
  <c r="EM192" i="1"/>
  <c r="EJ192" i="1"/>
  <c r="BS192" i="1"/>
  <c r="AR192" i="1"/>
  <c r="ES191" i="1"/>
  <c r="EP191" i="1"/>
  <c r="EM191" i="1"/>
  <c r="EJ191" i="1"/>
  <c r="BS191" i="1"/>
  <c r="AR191" i="1"/>
  <c r="ES190" i="1"/>
  <c r="EP190" i="1"/>
  <c r="EM190" i="1"/>
  <c r="EJ190" i="1"/>
  <c r="BS190" i="1"/>
  <c r="AR190" i="1"/>
  <c r="ES189" i="1"/>
  <c r="EP189" i="1"/>
  <c r="EM189" i="1"/>
  <c r="EJ189" i="1"/>
  <c r="BS189" i="1"/>
  <c r="AR189" i="1"/>
  <c r="ES188" i="1"/>
  <c r="EP188" i="1"/>
  <c r="EM188" i="1"/>
  <c r="EJ188" i="1"/>
  <c r="BS188" i="1"/>
  <c r="AR188" i="1"/>
  <c r="ES187" i="1"/>
  <c r="EP187" i="1"/>
  <c r="EM187" i="1"/>
  <c r="EJ187" i="1"/>
  <c r="BS187" i="1"/>
  <c r="AR187" i="1"/>
  <c r="ES186" i="1"/>
  <c r="EP186" i="1"/>
  <c r="EM186" i="1"/>
  <c r="EJ186" i="1"/>
  <c r="BS186" i="1"/>
  <c r="AR186" i="1"/>
  <c r="ES185" i="1"/>
  <c r="EP185" i="1"/>
  <c r="EM185" i="1"/>
  <c r="EJ185" i="1"/>
  <c r="BS185" i="1"/>
  <c r="AR185" i="1"/>
  <c r="ES184" i="1"/>
  <c r="EP184" i="1"/>
  <c r="EM184" i="1"/>
  <c r="EJ184" i="1"/>
  <c r="BS184" i="1"/>
  <c r="AR184" i="1"/>
  <c r="ES183" i="1"/>
  <c r="EP183" i="1"/>
  <c r="EM183" i="1"/>
  <c r="EJ183" i="1"/>
  <c r="BS183" i="1"/>
  <c r="AR183" i="1"/>
  <c r="ES182" i="1"/>
  <c r="EP182" i="1"/>
  <c r="EM182" i="1"/>
  <c r="EJ182" i="1"/>
  <c r="BS182" i="1"/>
  <c r="AR182" i="1"/>
  <c r="ES181" i="1"/>
  <c r="EP181" i="1"/>
  <c r="EM181" i="1"/>
  <c r="EJ181" i="1"/>
  <c r="BS181" i="1"/>
  <c r="AR181" i="1"/>
  <c r="ES180" i="1"/>
  <c r="EP180" i="1"/>
  <c r="EM180" i="1"/>
  <c r="EJ180" i="1"/>
  <c r="BS180" i="1"/>
  <c r="AR180" i="1"/>
  <c r="ES179" i="1"/>
  <c r="EP179" i="1"/>
  <c r="EM179" i="1"/>
  <c r="EJ179" i="1"/>
  <c r="BS179" i="1"/>
  <c r="AR179" i="1"/>
  <c r="ES178" i="1"/>
  <c r="EP178" i="1"/>
  <c r="EM178" i="1"/>
  <c r="EJ178" i="1"/>
  <c r="BS178" i="1"/>
  <c r="AR178" i="1"/>
  <c r="ES177" i="1"/>
  <c r="EP177" i="1"/>
  <c r="EM177" i="1"/>
  <c r="EJ177" i="1"/>
  <c r="BS177" i="1"/>
  <c r="AR177" i="1"/>
  <c r="ES176" i="1"/>
  <c r="EP176" i="1"/>
  <c r="EM176" i="1"/>
  <c r="EJ176" i="1"/>
  <c r="BS176" i="1"/>
  <c r="AR176" i="1"/>
  <c r="ES175" i="1"/>
  <c r="EP175" i="1"/>
  <c r="EM175" i="1"/>
  <c r="EJ175" i="1"/>
  <c r="BS175" i="1"/>
  <c r="AR175" i="1"/>
  <c r="ES174" i="1"/>
  <c r="EP174" i="1"/>
  <c r="EM174" i="1"/>
  <c r="EJ174" i="1"/>
  <c r="BS174" i="1"/>
  <c r="AR174" i="1"/>
  <c r="ES173" i="1"/>
  <c r="EP173" i="1"/>
  <c r="EM173" i="1"/>
  <c r="EJ173" i="1"/>
  <c r="BS173" i="1"/>
  <c r="AR173" i="1"/>
  <c r="ES172" i="1"/>
  <c r="EP172" i="1"/>
  <c r="EM172" i="1"/>
  <c r="EJ172" i="1"/>
  <c r="BS172" i="1"/>
  <c r="AR172" i="1"/>
  <c r="ES171" i="1"/>
  <c r="EP171" i="1"/>
  <c r="EM171" i="1"/>
  <c r="EJ171" i="1"/>
  <c r="BS171" i="1"/>
  <c r="AR171" i="1"/>
  <c r="ES170" i="1"/>
  <c r="EP170" i="1"/>
  <c r="EM170" i="1"/>
  <c r="EJ170" i="1"/>
  <c r="BS170" i="1"/>
  <c r="AR170" i="1"/>
  <c r="ES169" i="1"/>
  <c r="EP169" i="1"/>
  <c r="EM169" i="1"/>
  <c r="EJ169" i="1"/>
  <c r="BS169" i="1"/>
  <c r="AR169" i="1"/>
  <c r="ES168" i="1"/>
  <c r="EP168" i="1"/>
  <c r="EM168" i="1"/>
  <c r="EJ168" i="1"/>
  <c r="BS168" i="1"/>
  <c r="AR168" i="1"/>
  <c r="ES167" i="1"/>
  <c r="EP167" i="1"/>
  <c r="EM167" i="1"/>
  <c r="EJ167" i="1"/>
  <c r="BS167" i="1"/>
  <c r="AR167" i="1"/>
  <c r="ES166" i="1"/>
  <c r="EP166" i="1"/>
  <c r="EM166" i="1"/>
  <c r="EJ166" i="1"/>
  <c r="BS166" i="1"/>
  <c r="AR166" i="1"/>
  <c r="ES165" i="1"/>
  <c r="EP165" i="1"/>
  <c r="EM165" i="1"/>
  <c r="EJ165" i="1"/>
  <c r="BS165" i="1"/>
  <c r="AR165" i="1"/>
  <c r="ES164" i="1"/>
  <c r="EP164" i="1"/>
  <c r="EM164" i="1"/>
  <c r="EJ164" i="1"/>
  <c r="BS164" i="1"/>
  <c r="AR164" i="1"/>
  <c r="ES163" i="1"/>
  <c r="EP163" i="1"/>
  <c r="EM163" i="1"/>
  <c r="EJ163" i="1"/>
  <c r="BS163" i="1"/>
  <c r="AR163" i="1"/>
  <c r="ES162" i="1"/>
  <c r="EP162" i="1"/>
  <c r="EM162" i="1"/>
  <c r="EJ162" i="1"/>
  <c r="BS162" i="1"/>
  <c r="AR162" i="1"/>
  <c r="ES161" i="1"/>
  <c r="EP161" i="1"/>
  <c r="EM161" i="1"/>
  <c r="EJ161" i="1"/>
  <c r="BS161" i="1"/>
  <c r="AR161" i="1"/>
  <c r="ES160" i="1"/>
  <c r="EP160" i="1"/>
  <c r="EM160" i="1"/>
  <c r="EJ160" i="1"/>
  <c r="BS160" i="1"/>
  <c r="AR160" i="1"/>
  <c r="ES159" i="1"/>
  <c r="EP159" i="1"/>
  <c r="EM159" i="1"/>
  <c r="EJ159" i="1"/>
  <c r="BS159" i="1"/>
  <c r="AR159" i="1"/>
  <c r="ES158" i="1"/>
  <c r="EP158" i="1"/>
  <c r="EM158" i="1"/>
  <c r="EJ158" i="1"/>
  <c r="BS158" i="1"/>
  <c r="AR158" i="1"/>
  <c r="ES157" i="1"/>
  <c r="EP157" i="1"/>
  <c r="EM157" i="1"/>
  <c r="EJ157" i="1"/>
  <c r="BS157" i="1"/>
  <c r="AR157" i="1"/>
  <c r="ES156" i="1"/>
  <c r="EP156" i="1"/>
  <c r="EM156" i="1"/>
  <c r="EJ156" i="1"/>
  <c r="BS156" i="1"/>
  <c r="AR156" i="1"/>
  <c r="ES155" i="1"/>
  <c r="EP155" i="1"/>
  <c r="EM155" i="1"/>
  <c r="EJ155" i="1"/>
  <c r="BS155" i="1"/>
  <c r="AR155" i="1"/>
  <c r="ES154" i="1"/>
  <c r="EP154" i="1"/>
  <c r="EM154" i="1"/>
  <c r="EJ154" i="1"/>
  <c r="BS154" i="1"/>
  <c r="AR154" i="1"/>
  <c r="ES153" i="1"/>
  <c r="EP153" i="1"/>
  <c r="EM153" i="1"/>
  <c r="EJ153" i="1"/>
  <c r="BS153" i="1"/>
  <c r="AR153" i="1"/>
  <c r="ES152" i="1"/>
  <c r="EP152" i="1"/>
  <c r="EM152" i="1"/>
  <c r="EJ152" i="1"/>
  <c r="BS152" i="1"/>
  <c r="AR152" i="1"/>
  <c r="ES151" i="1"/>
  <c r="EP151" i="1"/>
  <c r="EM151" i="1"/>
  <c r="EJ151" i="1"/>
  <c r="BS151" i="1"/>
  <c r="AR151" i="1"/>
  <c r="ES150" i="1"/>
  <c r="EP150" i="1"/>
  <c r="EM150" i="1"/>
  <c r="EJ150" i="1"/>
  <c r="BS150" i="1"/>
  <c r="AR150" i="1"/>
  <c r="ES149" i="1"/>
  <c r="EP149" i="1"/>
  <c r="EM149" i="1"/>
  <c r="EJ149" i="1"/>
  <c r="BS149" i="1"/>
  <c r="AR149" i="1"/>
  <c r="ES148" i="1"/>
  <c r="EP148" i="1"/>
  <c r="EM148" i="1"/>
  <c r="EJ148" i="1"/>
  <c r="BS148" i="1"/>
  <c r="AR148" i="1"/>
  <c r="ES147" i="1"/>
  <c r="EP147" i="1"/>
  <c r="EM147" i="1"/>
  <c r="EJ147" i="1"/>
  <c r="BS147" i="1"/>
  <c r="AR147" i="1"/>
  <c r="ES146" i="1"/>
  <c r="EP146" i="1"/>
  <c r="EM146" i="1"/>
  <c r="EJ146" i="1"/>
  <c r="BS146" i="1"/>
  <c r="AR146" i="1"/>
  <c r="ES145" i="1"/>
  <c r="EP145" i="1"/>
  <c r="EM145" i="1"/>
  <c r="EJ145" i="1"/>
  <c r="BS145" i="1"/>
  <c r="AR145" i="1"/>
  <c r="ES144" i="1"/>
  <c r="EP144" i="1"/>
  <c r="EM144" i="1"/>
  <c r="EJ144" i="1"/>
  <c r="BS144" i="1"/>
  <c r="AR144" i="1"/>
  <c r="ES143" i="1"/>
  <c r="EP143" i="1"/>
  <c r="EM143" i="1"/>
  <c r="EJ143" i="1"/>
  <c r="BS143" i="1"/>
  <c r="AR143" i="1"/>
  <c r="ES142" i="1"/>
  <c r="EP142" i="1"/>
  <c r="EM142" i="1"/>
  <c r="EJ142" i="1"/>
  <c r="BS142" i="1"/>
  <c r="AR142" i="1"/>
  <c r="ES141" i="1"/>
  <c r="EP141" i="1"/>
  <c r="EM141" i="1"/>
  <c r="EJ141" i="1"/>
  <c r="BS141" i="1"/>
  <c r="AR141" i="1"/>
  <c r="ES140" i="1"/>
  <c r="EP140" i="1"/>
  <c r="EM140" i="1"/>
  <c r="EJ140" i="1"/>
  <c r="BS140" i="1"/>
  <c r="AR140" i="1"/>
  <c r="ES139" i="1"/>
  <c r="EP139" i="1"/>
  <c r="EM139" i="1"/>
  <c r="EJ139" i="1"/>
  <c r="BS139" i="1"/>
  <c r="AR139" i="1"/>
  <c r="ES138" i="1"/>
  <c r="EP138" i="1"/>
  <c r="EM138" i="1"/>
  <c r="EJ138" i="1"/>
  <c r="BS138" i="1"/>
  <c r="AR138" i="1"/>
  <c r="ES137" i="1"/>
  <c r="EP137" i="1"/>
  <c r="EM137" i="1"/>
  <c r="EJ137" i="1"/>
  <c r="BS137" i="1"/>
  <c r="AR137" i="1"/>
  <c r="ES136" i="1"/>
  <c r="EP136" i="1"/>
  <c r="EM136" i="1"/>
  <c r="EJ136" i="1"/>
  <c r="BS136" i="1"/>
  <c r="AR136" i="1"/>
  <c r="ES135" i="1"/>
  <c r="EP135" i="1"/>
  <c r="EM135" i="1"/>
  <c r="EJ135" i="1"/>
  <c r="BS135" i="1"/>
  <c r="AR135" i="1"/>
  <c r="ES134" i="1"/>
  <c r="EP134" i="1"/>
  <c r="EM134" i="1"/>
  <c r="EJ134" i="1"/>
  <c r="BS134" i="1"/>
  <c r="AR134" i="1"/>
  <c r="ES133" i="1"/>
  <c r="EP133" i="1"/>
  <c r="EM133" i="1"/>
  <c r="EJ133" i="1"/>
  <c r="BS133" i="1"/>
  <c r="AR133" i="1"/>
  <c r="ES132" i="1"/>
  <c r="EP132" i="1"/>
  <c r="EM132" i="1"/>
  <c r="EJ132" i="1"/>
  <c r="BS132" i="1"/>
  <c r="AR132" i="1"/>
  <c r="ES131" i="1"/>
  <c r="EP131" i="1"/>
  <c r="EM131" i="1"/>
  <c r="EJ131" i="1"/>
  <c r="BS131" i="1"/>
  <c r="AR131" i="1"/>
  <c r="ES130" i="1"/>
  <c r="EP130" i="1"/>
  <c r="EM130" i="1"/>
  <c r="EJ130" i="1"/>
  <c r="BS130" i="1"/>
  <c r="AR130" i="1"/>
  <c r="ES129" i="1"/>
  <c r="EP129" i="1"/>
  <c r="EM129" i="1"/>
  <c r="EJ129" i="1"/>
  <c r="BS129" i="1"/>
  <c r="AR129" i="1"/>
  <c r="ES128" i="1"/>
  <c r="EP128" i="1"/>
  <c r="EM128" i="1"/>
  <c r="EJ128" i="1"/>
  <c r="BS128" i="1"/>
  <c r="AR128" i="1"/>
  <c r="ES127" i="1"/>
  <c r="EP127" i="1"/>
  <c r="EM127" i="1"/>
  <c r="EJ127" i="1"/>
  <c r="BS127" i="1"/>
  <c r="AR127" i="1"/>
  <c r="ES126" i="1"/>
  <c r="EP126" i="1"/>
  <c r="EM126" i="1"/>
  <c r="EJ126" i="1"/>
  <c r="BS126" i="1"/>
  <c r="AR126" i="1"/>
  <c r="ES125" i="1"/>
  <c r="EP125" i="1"/>
  <c r="EM125" i="1"/>
  <c r="EJ125" i="1"/>
  <c r="BS125" i="1"/>
  <c r="AR125" i="1"/>
  <c r="ES124" i="1"/>
  <c r="EP124" i="1"/>
  <c r="EM124" i="1"/>
  <c r="EJ124" i="1"/>
  <c r="BS124" i="1"/>
  <c r="AR124" i="1"/>
  <c r="ES123" i="1"/>
  <c r="EP123" i="1"/>
  <c r="EM123" i="1"/>
  <c r="EJ123" i="1"/>
  <c r="BS123" i="1"/>
  <c r="AR123" i="1"/>
  <c r="ES122" i="1"/>
  <c r="EP122" i="1"/>
  <c r="EM122" i="1"/>
  <c r="EJ122" i="1"/>
  <c r="BS122" i="1"/>
  <c r="AR122" i="1"/>
  <c r="ES121" i="1"/>
  <c r="EP121" i="1"/>
  <c r="EM121" i="1"/>
  <c r="EJ121" i="1"/>
  <c r="BS121" i="1"/>
  <c r="AR121" i="1"/>
  <c r="ES120" i="1"/>
  <c r="EP120" i="1"/>
  <c r="EM120" i="1"/>
  <c r="EJ120" i="1"/>
  <c r="BS120" i="1"/>
  <c r="AR120" i="1"/>
  <c r="ES119" i="1"/>
  <c r="EP119" i="1"/>
  <c r="EM119" i="1"/>
  <c r="EJ119" i="1"/>
  <c r="BS119" i="1"/>
  <c r="AR119" i="1"/>
  <c r="ES118" i="1"/>
  <c r="EP118" i="1"/>
  <c r="EM118" i="1"/>
  <c r="EJ118" i="1"/>
  <c r="BS118" i="1"/>
  <c r="AR118" i="1"/>
  <c r="ES117" i="1"/>
  <c r="EP117" i="1"/>
  <c r="EM117" i="1"/>
  <c r="EJ117" i="1"/>
  <c r="BS117" i="1"/>
  <c r="AR117" i="1"/>
  <c r="ES116" i="1"/>
  <c r="EP116" i="1"/>
  <c r="EM116" i="1"/>
  <c r="EJ116" i="1"/>
  <c r="BS116" i="1"/>
  <c r="AR116" i="1"/>
  <c r="ES115" i="1"/>
  <c r="EP115" i="1"/>
  <c r="EM115" i="1"/>
  <c r="EJ115" i="1"/>
  <c r="BS115" i="1"/>
  <c r="AR115" i="1"/>
  <c r="ES114" i="1"/>
  <c r="EP114" i="1"/>
  <c r="EM114" i="1"/>
  <c r="EJ114" i="1"/>
  <c r="BS114" i="1"/>
  <c r="AR114" i="1"/>
  <c r="ES113" i="1"/>
  <c r="EP113" i="1"/>
  <c r="EM113" i="1"/>
  <c r="EJ113" i="1"/>
  <c r="BS113" i="1"/>
  <c r="AR113" i="1"/>
  <c r="ES112" i="1"/>
  <c r="EP112" i="1"/>
  <c r="EM112" i="1"/>
  <c r="EJ112" i="1"/>
  <c r="BS112" i="1"/>
  <c r="AR112" i="1"/>
  <c r="ES111" i="1"/>
  <c r="EP111" i="1"/>
  <c r="EM111" i="1"/>
  <c r="EJ111" i="1"/>
  <c r="BS111" i="1"/>
  <c r="AR111" i="1"/>
  <c r="ES110" i="1"/>
  <c r="EP110" i="1"/>
  <c r="EM110" i="1"/>
  <c r="EJ110" i="1"/>
  <c r="BS110" i="1"/>
  <c r="AR110" i="1"/>
  <c r="ES109" i="1"/>
  <c r="EP109" i="1"/>
  <c r="EM109" i="1"/>
  <c r="EJ109" i="1"/>
  <c r="BS109" i="1"/>
  <c r="AR109" i="1"/>
  <c r="ES108" i="1"/>
  <c r="EP108" i="1"/>
  <c r="EM108" i="1"/>
  <c r="EJ108" i="1"/>
  <c r="BS108" i="1"/>
  <c r="AR108" i="1"/>
  <c r="ES107" i="1"/>
  <c r="EP107" i="1"/>
  <c r="EM107" i="1"/>
  <c r="EJ107" i="1"/>
  <c r="BS107" i="1"/>
  <c r="AR107" i="1"/>
  <c r="ES106" i="1"/>
  <c r="EP106" i="1"/>
  <c r="EM106" i="1"/>
  <c r="EJ106" i="1"/>
  <c r="BS106" i="1"/>
  <c r="AR106" i="1"/>
  <c r="ES105" i="1"/>
  <c r="EP105" i="1"/>
  <c r="EM105" i="1"/>
  <c r="EJ105" i="1"/>
  <c r="BS105" i="1"/>
  <c r="AR105" i="1"/>
  <c r="ES104" i="1"/>
  <c r="EP104" i="1"/>
  <c r="EM104" i="1"/>
  <c r="EJ104" i="1"/>
  <c r="BS104" i="1"/>
  <c r="AR104" i="1"/>
  <c r="ES103" i="1"/>
  <c r="EP103" i="1"/>
  <c r="EM103" i="1"/>
  <c r="EJ103" i="1"/>
  <c r="BS103" i="1"/>
  <c r="AR103" i="1"/>
  <c r="ES102" i="1"/>
  <c r="EP102" i="1"/>
  <c r="EM102" i="1"/>
  <c r="EJ102" i="1"/>
  <c r="BS102" i="1"/>
  <c r="AR102" i="1"/>
  <c r="ES101" i="1"/>
  <c r="EP101" i="1"/>
  <c r="EM101" i="1"/>
  <c r="EJ101" i="1"/>
  <c r="BS101" i="1"/>
  <c r="AR101" i="1"/>
  <c r="ES100" i="1"/>
  <c r="EP100" i="1"/>
  <c r="EM100" i="1"/>
  <c r="EJ100" i="1"/>
  <c r="BS100" i="1"/>
  <c r="AR100" i="1"/>
  <c r="ES99" i="1"/>
  <c r="EP99" i="1"/>
  <c r="EM99" i="1"/>
  <c r="EJ99" i="1"/>
  <c r="BS99" i="1"/>
  <c r="AR99" i="1"/>
  <c r="ES98" i="1"/>
  <c r="EP98" i="1"/>
  <c r="EM98" i="1"/>
  <c r="EJ98" i="1"/>
  <c r="BS98" i="1"/>
  <c r="AR98" i="1"/>
  <c r="ES97" i="1"/>
  <c r="EP97" i="1"/>
  <c r="EM97" i="1"/>
  <c r="EJ97" i="1"/>
  <c r="BS97" i="1"/>
  <c r="AR97" i="1"/>
  <c r="ES96" i="1"/>
  <c r="EP96" i="1"/>
  <c r="EM96" i="1"/>
  <c r="EJ96" i="1"/>
  <c r="BS96" i="1"/>
  <c r="AR96" i="1"/>
  <c r="ES95" i="1"/>
  <c r="EP95" i="1"/>
  <c r="EM95" i="1"/>
  <c r="EJ95" i="1"/>
  <c r="BS95" i="1"/>
  <c r="AR95" i="1"/>
  <c r="ES94" i="1"/>
  <c r="EP94" i="1"/>
  <c r="EM94" i="1"/>
  <c r="EJ94" i="1"/>
  <c r="BS94" i="1"/>
  <c r="AR94" i="1"/>
  <c r="ES93" i="1"/>
  <c r="EP93" i="1"/>
  <c r="EM93" i="1"/>
  <c r="EJ93" i="1"/>
  <c r="BS93" i="1"/>
  <c r="AR93" i="1"/>
  <c r="ES92" i="1"/>
  <c r="EP92" i="1"/>
  <c r="EM92" i="1"/>
  <c r="EJ92" i="1"/>
  <c r="BS92" i="1"/>
  <c r="AR92" i="1"/>
  <c r="ES91" i="1"/>
  <c r="EP91" i="1"/>
  <c r="EM91" i="1"/>
  <c r="EJ91" i="1"/>
  <c r="BS91" i="1"/>
  <c r="AR91" i="1"/>
  <c r="ES90" i="1"/>
  <c r="EP90" i="1"/>
  <c r="EM90" i="1"/>
  <c r="EJ90" i="1"/>
  <c r="BS90" i="1"/>
  <c r="AR90" i="1"/>
  <c r="ES89" i="1"/>
  <c r="EP89" i="1"/>
  <c r="EM89" i="1"/>
  <c r="EJ89" i="1"/>
  <c r="BS89" i="1"/>
  <c r="AR89" i="1"/>
  <c r="ES88" i="1"/>
  <c r="EP88" i="1"/>
  <c r="EM88" i="1"/>
  <c r="EJ88" i="1"/>
  <c r="BS88" i="1"/>
  <c r="AR88" i="1"/>
  <c r="ES87" i="1"/>
  <c r="EP87" i="1"/>
  <c r="EM87" i="1"/>
  <c r="EJ87" i="1"/>
  <c r="BS87" i="1"/>
  <c r="AR87" i="1"/>
  <c r="ES86" i="1"/>
  <c r="EP86" i="1"/>
  <c r="EM86" i="1"/>
  <c r="EJ86" i="1"/>
  <c r="BS86" i="1"/>
  <c r="AR86" i="1"/>
  <c r="ES85" i="1"/>
  <c r="EP85" i="1"/>
  <c r="EM85" i="1"/>
  <c r="EJ85" i="1"/>
  <c r="BS85" i="1"/>
  <c r="AR85" i="1"/>
  <c r="ES84" i="1"/>
  <c r="EP84" i="1"/>
  <c r="EM84" i="1"/>
  <c r="EJ84" i="1"/>
  <c r="BS84" i="1"/>
  <c r="AR84" i="1"/>
  <c r="ES83" i="1"/>
  <c r="EP83" i="1"/>
  <c r="EM83" i="1"/>
  <c r="EJ83" i="1"/>
  <c r="BS83" i="1"/>
  <c r="AR83" i="1"/>
  <c r="ES82" i="1"/>
  <c r="EP82" i="1"/>
  <c r="EM82" i="1"/>
  <c r="EJ82" i="1"/>
  <c r="BS82" i="1"/>
  <c r="AR82" i="1"/>
  <c r="ES81" i="1"/>
  <c r="EP81" i="1"/>
  <c r="EM81" i="1"/>
  <c r="EJ81" i="1"/>
  <c r="BS81" i="1"/>
  <c r="AR81" i="1"/>
  <c r="ES80" i="1"/>
  <c r="EP80" i="1"/>
  <c r="EM80" i="1"/>
  <c r="EJ80" i="1"/>
  <c r="BS80" i="1"/>
  <c r="AR80" i="1"/>
  <c r="ES79" i="1"/>
  <c r="EP79" i="1"/>
  <c r="EM79" i="1"/>
  <c r="EJ79" i="1"/>
  <c r="BS79" i="1"/>
  <c r="AR79" i="1"/>
  <c r="ES78" i="1"/>
  <c r="EP78" i="1"/>
  <c r="EM78" i="1"/>
  <c r="EJ78" i="1"/>
  <c r="BS78" i="1"/>
  <c r="AR78" i="1"/>
  <c r="ES77" i="1"/>
  <c r="EP77" i="1"/>
  <c r="EM77" i="1"/>
  <c r="EJ77" i="1"/>
  <c r="BS77" i="1"/>
  <c r="AR77" i="1"/>
  <c r="ES76" i="1"/>
  <c r="EP76" i="1"/>
  <c r="EM76" i="1"/>
  <c r="EJ76" i="1"/>
  <c r="BS76" i="1"/>
  <c r="AR76" i="1"/>
  <c r="ES75" i="1"/>
  <c r="EP75" i="1"/>
  <c r="EM75" i="1"/>
  <c r="EJ75" i="1"/>
  <c r="BS75" i="1"/>
  <c r="AR75" i="1"/>
  <c r="ES74" i="1"/>
  <c r="EP74" i="1"/>
  <c r="EM74" i="1"/>
  <c r="EJ74" i="1"/>
  <c r="BS74" i="1"/>
  <c r="AR74" i="1"/>
  <c r="ES73" i="1"/>
  <c r="EP73" i="1"/>
  <c r="EM73" i="1"/>
  <c r="EJ73" i="1"/>
  <c r="BS73" i="1"/>
  <c r="AR73" i="1"/>
  <c r="ES72" i="1"/>
  <c r="EP72" i="1"/>
  <c r="EM72" i="1"/>
  <c r="EJ72" i="1"/>
  <c r="BS72" i="1"/>
  <c r="AR72" i="1"/>
  <c r="ES71" i="1"/>
  <c r="EP71" i="1"/>
  <c r="EM71" i="1"/>
  <c r="EJ71" i="1"/>
  <c r="BS71" i="1"/>
  <c r="AR71" i="1"/>
  <c r="ES70" i="1"/>
  <c r="EP70" i="1"/>
  <c r="EM70" i="1"/>
  <c r="EJ70" i="1"/>
  <c r="BS70" i="1"/>
  <c r="AR70" i="1"/>
  <c r="ES69" i="1"/>
  <c r="EP69" i="1"/>
  <c r="EM69" i="1"/>
  <c r="EJ69" i="1"/>
  <c r="BS69" i="1"/>
  <c r="AR69" i="1"/>
  <c r="ES68" i="1"/>
  <c r="EP68" i="1"/>
  <c r="EM68" i="1"/>
  <c r="EJ68" i="1"/>
  <c r="BS68" i="1"/>
  <c r="AR68" i="1"/>
  <c r="ES67" i="1"/>
  <c r="EP67" i="1"/>
  <c r="EM67" i="1"/>
  <c r="EJ67" i="1"/>
  <c r="BS67" i="1"/>
  <c r="AR67" i="1"/>
  <c r="ES66" i="1"/>
  <c r="EP66" i="1"/>
  <c r="EM66" i="1"/>
  <c r="EJ66" i="1"/>
  <c r="BS66" i="1"/>
  <c r="AR66" i="1"/>
  <c r="ES65" i="1"/>
  <c r="EP65" i="1"/>
  <c r="EM65" i="1"/>
  <c r="EJ65" i="1"/>
  <c r="BS65" i="1"/>
  <c r="AR65" i="1"/>
  <c r="ES64" i="1"/>
  <c r="EP64" i="1"/>
  <c r="EM64" i="1"/>
  <c r="EJ64" i="1"/>
  <c r="BS64" i="1"/>
  <c r="AR64" i="1"/>
  <c r="ES63" i="1"/>
  <c r="EP63" i="1"/>
  <c r="EM63" i="1"/>
  <c r="EJ63" i="1"/>
  <c r="BS63" i="1"/>
  <c r="AR63" i="1"/>
  <c r="ES62" i="1"/>
  <c r="EP62" i="1"/>
  <c r="EM62" i="1"/>
  <c r="EJ62" i="1"/>
  <c r="BS62" i="1"/>
  <c r="AR62" i="1"/>
  <c r="ES61" i="1"/>
  <c r="EP61" i="1"/>
  <c r="EM61" i="1"/>
  <c r="EJ61" i="1"/>
  <c r="BS61" i="1"/>
  <c r="AR61" i="1"/>
  <c r="ES60" i="1"/>
  <c r="EP60" i="1"/>
  <c r="EM60" i="1"/>
  <c r="EJ60" i="1"/>
  <c r="BS60" i="1"/>
  <c r="AR60" i="1"/>
  <c r="ES59" i="1"/>
  <c r="EP59" i="1"/>
  <c r="EM59" i="1"/>
  <c r="EJ59" i="1"/>
  <c r="BS59" i="1"/>
  <c r="AR59" i="1"/>
  <c r="ES58" i="1"/>
  <c r="EP58" i="1"/>
  <c r="EM58" i="1"/>
  <c r="EJ58" i="1"/>
  <c r="BS58" i="1"/>
  <c r="AR58" i="1"/>
  <c r="ES57" i="1"/>
  <c r="EP57" i="1"/>
  <c r="EM57" i="1"/>
  <c r="EJ57" i="1"/>
  <c r="BS57" i="1"/>
  <c r="AR57" i="1"/>
  <c r="ES56" i="1"/>
  <c r="EP56" i="1"/>
  <c r="EM56" i="1"/>
  <c r="EJ56" i="1"/>
  <c r="BS56" i="1"/>
  <c r="AR56" i="1"/>
  <c r="ES55" i="1"/>
  <c r="EP55" i="1"/>
  <c r="EM55" i="1"/>
  <c r="EJ55" i="1"/>
  <c r="BS55" i="1"/>
  <c r="AR55" i="1"/>
  <c r="ES54" i="1"/>
  <c r="EP54" i="1"/>
  <c r="EM54" i="1"/>
  <c r="EJ54" i="1"/>
  <c r="BS54" i="1"/>
  <c r="AR54" i="1"/>
  <c r="ES53" i="1"/>
  <c r="EP53" i="1"/>
  <c r="EM53" i="1"/>
  <c r="EJ53" i="1"/>
  <c r="BS53" i="1"/>
  <c r="AR53" i="1"/>
  <c r="ES52" i="1"/>
  <c r="EP52" i="1"/>
  <c r="EM52" i="1"/>
  <c r="EJ52" i="1"/>
  <c r="BS52" i="1"/>
  <c r="AR52" i="1"/>
  <c r="ES51" i="1"/>
  <c r="EP51" i="1"/>
  <c r="EM51" i="1"/>
  <c r="EJ51" i="1"/>
  <c r="BS51" i="1"/>
  <c r="AR51" i="1"/>
  <c r="ES50" i="1"/>
  <c r="EP50" i="1"/>
  <c r="EM50" i="1"/>
  <c r="EJ50" i="1"/>
  <c r="BS50" i="1"/>
  <c r="AR50" i="1"/>
  <c r="ES49" i="1"/>
  <c r="EP49" i="1"/>
  <c r="EM49" i="1"/>
  <c r="EJ49" i="1"/>
  <c r="BS49" i="1"/>
  <c r="AR49" i="1"/>
  <c r="ES48" i="1"/>
  <c r="EP48" i="1"/>
  <c r="EM48" i="1"/>
  <c r="EJ48" i="1"/>
  <c r="BS48" i="1"/>
  <c r="AR48" i="1"/>
  <c r="ES47" i="1"/>
  <c r="EP47" i="1"/>
  <c r="EM47" i="1"/>
  <c r="EJ47" i="1"/>
  <c r="BS47" i="1"/>
  <c r="AR47" i="1"/>
  <c r="ES46" i="1"/>
  <c r="EP46" i="1"/>
  <c r="EM46" i="1"/>
  <c r="EJ46" i="1"/>
  <c r="BS46" i="1"/>
  <c r="AR46" i="1"/>
  <c r="ES45" i="1"/>
  <c r="EP45" i="1"/>
  <c r="EM45" i="1"/>
  <c r="EJ45" i="1"/>
  <c r="BS45" i="1"/>
  <c r="AR45" i="1"/>
  <c r="ES44" i="1"/>
  <c r="EP44" i="1"/>
  <c r="EM44" i="1"/>
  <c r="EJ44" i="1"/>
  <c r="BS44" i="1"/>
  <c r="AR44" i="1"/>
  <c r="ES43" i="1"/>
  <c r="EP43" i="1"/>
  <c r="EM43" i="1"/>
  <c r="EJ43" i="1"/>
  <c r="BS43" i="1"/>
  <c r="AR43" i="1"/>
  <c r="ES42" i="1"/>
  <c r="EP42" i="1"/>
  <c r="EM42" i="1"/>
  <c r="EJ42" i="1"/>
  <c r="BS42" i="1"/>
  <c r="AR42" i="1"/>
  <c r="ES41" i="1"/>
  <c r="EP41" i="1"/>
  <c r="EM41" i="1"/>
  <c r="EJ41" i="1"/>
  <c r="BS41" i="1"/>
  <c r="AR41" i="1"/>
  <c r="ES40" i="1"/>
  <c r="EP40" i="1"/>
  <c r="EM40" i="1"/>
  <c r="EJ40" i="1"/>
  <c r="BS40" i="1"/>
  <c r="AR40" i="1"/>
  <c r="ES39" i="1"/>
  <c r="EP39" i="1"/>
  <c r="EM39" i="1"/>
  <c r="EJ39" i="1"/>
  <c r="BS39" i="1"/>
  <c r="AR39" i="1"/>
  <c r="ES38" i="1"/>
  <c r="EP38" i="1"/>
  <c r="EM38" i="1"/>
  <c r="EJ38" i="1"/>
  <c r="BS38" i="1"/>
  <c r="AR38" i="1"/>
  <c r="ES37" i="1"/>
  <c r="EP37" i="1"/>
  <c r="EM37" i="1"/>
  <c r="EJ37" i="1"/>
  <c r="BS37" i="1"/>
  <c r="AR37" i="1"/>
  <c r="ES36" i="1"/>
  <c r="EP36" i="1"/>
  <c r="EM36" i="1"/>
  <c r="EJ36" i="1"/>
  <c r="BS36" i="1"/>
  <c r="AR36" i="1"/>
  <c r="ES35" i="1"/>
  <c r="EP35" i="1"/>
  <c r="EM35" i="1"/>
  <c r="EJ35" i="1"/>
  <c r="BS35" i="1"/>
  <c r="AR35" i="1"/>
  <c r="ES34" i="1"/>
  <c r="EP34" i="1"/>
  <c r="EM34" i="1"/>
  <c r="EJ34" i="1"/>
  <c r="BS34" i="1"/>
  <c r="AR34" i="1"/>
  <c r="ES33" i="1"/>
  <c r="EP33" i="1"/>
  <c r="EM33" i="1"/>
  <c r="EJ33" i="1"/>
  <c r="BS33" i="1"/>
  <c r="AR33" i="1"/>
  <c r="ES32" i="1"/>
  <c r="EP32" i="1"/>
  <c r="EM32" i="1"/>
  <c r="EJ32" i="1"/>
  <c r="BS32" i="1"/>
  <c r="AR32" i="1"/>
  <c r="ES31" i="1"/>
  <c r="EP31" i="1"/>
  <c r="EM31" i="1"/>
  <c r="EJ31" i="1"/>
  <c r="BS31" i="1"/>
  <c r="AR31" i="1"/>
  <c r="ES30" i="1"/>
  <c r="EP30" i="1"/>
  <c r="EM30" i="1"/>
  <c r="EJ30" i="1"/>
  <c r="BS30" i="1"/>
  <c r="AR30" i="1"/>
  <c r="ES29" i="1"/>
  <c r="EP29" i="1"/>
  <c r="EM29" i="1"/>
  <c r="EJ29" i="1"/>
  <c r="BS29" i="1"/>
  <c r="AR29" i="1"/>
  <c r="ES28" i="1"/>
  <c r="EP28" i="1"/>
  <c r="EM28" i="1"/>
  <c r="EJ28" i="1"/>
  <c r="BS28" i="1"/>
  <c r="AR28" i="1"/>
  <c r="ES27" i="1"/>
  <c r="EP27" i="1"/>
  <c r="EM27" i="1"/>
  <c r="EJ27" i="1"/>
  <c r="BS27" i="1"/>
  <c r="AR27" i="1"/>
  <c r="ES26" i="1"/>
  <c r="EP26" i="1"/>
  <c r="EM26" i="1"/>
  <c r="EJ26" i="1"/>
  <c r="BS26" i="1"/>
  <c r="AR26" i="1"/>
  <c r="ES25" i="1"/>
  <c r="EP25" i="1"/>
  <c r="EM25" i="1"/>
  <c r="EJ25" i="1"/>
  <c r="BS25" i="1"/>
  <c r="AR25" i="1"/>
  <c r="ES24" i="1"/>
  <c r="EP24" i="1"/>
  <c r="EM24" i="1"/>
  <c r="EJ24" i="1"/>
  <c r="BS24" i="1"/>
  <c r="AR24" i="1"/>
  <c r="ES23" i="1"/>
  <c r="EP23" i="1"/>
  <c r="EM23" i="1"/>
  <c r="EJ23" i="1"/>
  <c r="BS23" i="1"/>
  <c r="AR23" i="1"/>
  <c r="ES22" i="1"/>
  <c r="EP22" i="1"/>
  <c r="EM22" i="1"/>
  <c r="EJ22" i="1"/>
  <c r="BS22" i="1"/>
  <c r="AR22" i="1"/>
  <c r="ES21" i="1"/>
  <c r="EP21" i="1"/>
  <c r="EM21" i="1"/>
  <c r="EJ21" i="1"/>
  <c r="BS21" i="1"/>
  <c r="AR21" i="1"/>
  <c r="ES20" i="1"/>
  <c r="EP20" i="1"/>
  <c r="EM20" i="1"/>
  <c r="EJ20" i="1"/>
  <c r="BS20" i="1"/>
  <c r="AR20" i="1"/>
  <c r="ES19" i="1"/>
  <c r="EP19" i="1"/>
  <c r="EM19" i="1"/>
  <c r="EJ19" i="1"/>
  <c r="BS19" i="1"/>
  <c r="AR19" i="1"/>
  <c r="ES18" i="1"/>
  <c r="EP18" i="1"/>
  <c r="EM18" i="1"/>
  <c r="EJ18" i="1"/>
  <c r="BS18" i="1"/>
  <c r="AR18" i="1"/>
  <c r="ES17" i="1"/>
  <c r="EP17" i="1"/>
  <c r="EM17" i="1"/>
  <c r="EJ17" i="1"/>
  <c r="BS17" i="1"/>
  <c r="AR17" i="1"/>
  <c r="ES16" i="1"/>
  <c r="EP16" i="1"/>
  <c r="EM16" i="1"/>
  <c r="EJ16" i="1"/>
  <c r="BS16" i="1"/>
  <c r="AR16" i="1"/>
  <c r="ES15" i="1"/>
  <c r="EP15" i="1"/>
  <c r="EM15" i="1"/>
  <c r="EJ15" i="1"/>
  <c r="BS15" i="1"/>
  <c r="AR15" i="1"/>
  <c r="ES14" i="1"/>
  <c r="EP14" i="1"/>
  <c r="EM14" i="1"/>
  <c r="EJ14" i="1"/>
  <c r="BS14" i="1"/>
  <c r="AR14" i="1"/>
  <c r="ES13" i="1"/>
  <c r="EP13" i="1"/>
  <c r="EM13" i="1"/>
  <c r="EJ13" i="1"/>
  <c r="BS13" i="1"/>
  <c r="AR13" i="1"/>
  <c r="ES12" i="1"/>
  <c r="EP12" i="1"/>
  <c r="EM12" i="1"/>
  <c r="EJ12" i="1"/>
  <c r="BS12" i="1"/>
  <c r="AR12" i="1"/>
  <c r="ES11" i="1"/>
  <c r="EP11" i="1"/>
  <c r="EM11" i="1"/>
  <c r="EJ11" i="1"/>
  <c r="BS11" i="1"/>
  <c r="AR11" i="1"/>
  <c r="ES10" i="1"/>
  <c r="EP10" i="1"/>
  <c r="EM10" i="1"/>
  <c r="EJ10" i="1"/>
  <c r="BS10" i="1"/>
  <c r="AR10" i="1"/>
  <c r="ES9" i="1"/>
  <c r="EP9" i="1"/>
  <c r="EM9" i="1"/>
  <c r="EJ9" i="1"/>
  <c r="BS9" i="1"/>
  <c r="AR9" i="1"/>
  <c r="ES8" i="1"/>
  <c r="EP8" i="1"/>
  <c r="EM8" i="1"/>
  <c r="EJ8" i="1"/>
  <c r="BS8" i="1"/>
  <c r="AR8" i="1"/>
  <c r="ES7" i="1"/>
  <c r="EP7" i="1"/>
  <c r="EM7" i="1"/>
  <c r="EJ7" i="1"/>
  <c r="BS7" i="1"/>
  <c r="AR7" i="1"/>
  <c r="ES6" i="1"/>
  <c r="EP6" i="1"/>
  <c r="EM6" i="1"/>
  <c r="EJ6" i="1"/>
  <c r="BS6" i="1"/>
  <c r="AR6" i="1"/>
  <c r="ES5" i="1"/>
  <c r="EP5" i="1"/>
  <c r="EM5" i="1"/>
  <c r="EJ5" i="1"/>
  <c r="BS5" i="1"/>
  <c r="AR5" i="1"/>
  <c r="ES4" i="1"/>
  <c r="EP4" i="1"/>
  <c r="EM4" i="1"/>
  <c r="EJ4" i="1"/>
  <c r="BS4" i="1"/>
  <c r="AR4" i="1"/>
  <c r="ES3" i="1"/>
  <c r="EP3" i="1"/>
  <c r="EM3" i="1"/>
  <c r="EJ3" i="1"/>
  <c r="ET188" i="1" l="1"/>
  <c r="ET146" i="1"/>
  <c r="ET139" i="1"/>
  <c r="ET60" i="1"/>
  <c r="ET12" i="1"/>
  <c r="ET24" i="1"/>
  <c r="ET28" i="1"/>
  <c r="ET32" i="1"/>
  <c r="ET36" i="1"/>
  <c r="ET52" i="1"/>
  <c r="ET73" i="1"/>
  <c r="ET97" i="1"/>
  <c r="ET143" i="1"/>
  <c r="ET54" i="1"/>
  <c r="ET67" i="1"/>
  <c r="ET68" i="1"/>
  <c r="ET103" i="1"/>
  <c r="ET124" i="1"/>
  <c r="ET10" i="1"/>
  <c r="ET33" i="1"/>
  <c r="ET173" i="1"/>
  <c r="ET19" i="1"/>
  <c r="ET84" i="1"/>
  <c r="ET39" i="1"/>
  <c r="ET71" i="1"/>
  <c r="ET79" i="1"/>
  <c r="ET148" i="1"/>
  <c r="ET172" i="1"/>
  <c r="ET22" i="1"/>
  <c r="ET51" i="1"/>
  <c r="ET62" i="1"/>
  <c r="ET99" i="1"/>
  <c r="ET132" i="1"/>
  <c r="ET18" i="1"/>
  <c r="ET37" i="1"/>
  <c r="ET42" i="1"/>
  <c r="ET45" i="1"/>
  <c r="ET126" i="1"/>
  <c r="ET159" i="1"/>
  <c r="ET183" i="1"/>
  <c r="ET186" i="1"/>
  <c r="ET196" i="1"/>
  <c r="ET82" i="1"/>
  <c r="ET101" i="1"/>
  <c r="ET106" i="1"/>
  <c r="ET109" i="1"/>
  <c r="ET150" i="1"/>
  <c r="ET155" i="1"/>
  <c r="ET174" i="1"/>
  <c r="ET190" i="1"/>
  <c r="ET165" i="1"/>
  <c r="ET20" i="1"/>
  <c r="ET44" i="1"/>
  <c r="ET76" i="1"/>
  <c r="ET88" i="1"/>
  <c r="ET92" i="1"/>
  <c r="ET96" i="1"/>
  <c r="ET100" i="1"/>
  <c r="ET116" i="1"/>
  <c r="ET137" i="1"/>
  <c r="ET161" i="1"/>
  <c r="ET11" i="1"/>
  <c r="ET108" i="1"/>
  <c r="ET140" i="1"/>
  <c r="ET152" i="1"/>
  <c r="ET156" i="1"/>
  <c r="ET160" i="1"/>
  <c r="ET164" i="1"/>
  <c r="ET180" i="1"/>
  <c r="ET7" i="1"/>
  <c r="ET41" i="1"/>
  <c r="ET105" i="1"/>
  <c r="ET114" i="1"/>
  <c r="ET118" i="1"/>
  <c r="ET135" i="1"/>
  <c r="ET169" i="1"/>
  <c r="ET182" i="1"/>
  <c r="ET23" i="1"/>
  <c r="ET40" i="1"/>
  <c r="ET49" i="1"/>
  <c r="ET53" i="1"/>
  <c r="ET58" i="1"/>
  <c r="ET70" i="1"/>
  <c r="ET87" i="1"/>
  <c r="ET91" i="1"/>
  <c r="ET104" i="1"/>
  <c r="ET113" i="1"/>
  <c r="ET117" i="1"/>
  <c r="ET122" i="1"/>
  <c r="ET151" i="1"/>
  <c r="ET168" i="1"/>
  <c r="ET177" i="1"/>
  <c r="ET181" i="1"/>
  <c r="ET195" i="1"/>
  <c r="ET50" i="1"/>
  <c r="ET75" i="1"/>
  <c r="ET14" i="1"/>
  <c r="ET15" i="1"/>
  <c r="ET31" i="1"/>
  <c r="ET48" i="1"/>
  <c r="ET57" i="1"/>
  <c r="ET61" i="1"/>
  <c r="ET66" i="1"/>
  <c r="ET78" i="1"/>
  <c r="ET95" i="1"/>
  <c r="ET112" i="1"/>
  <c r="ET121" i="1"/>
  <c r="ET125" i="1"/>
  <c r="ET130" i="1"/>
  <c r="ET134" i="1"/>
  <c r="ET142" i="1"/>
  <c r="ET147" i="1"/>
  <c r="ET163" i="1"/>
  <c r="ET176" i="1"/>
  <c r="ET185" i="1"/>
  <c r="ET189" i="1"/>
  <c r="ET194" i="1"/>
  <c r="ET8" i="1"/>
  <c r="ET27" i="1"/>
  <c r="ET56" i="1"/>
  <c r="ET65" i="1"/>
  <c r="ET69" i="1"/>
  <c r="ET74" i="1"/>
  <c r="ET83" i="1"/>
  <c r="ET86" i="1"/>
  <c r="ET107" i="1"/>
  <c r="ET120" i="1"/>
  <c r="ET129" i="1"/>
  <c r="ET133" i="1"/>
  <c r="ET138" i="1"/>
  <c r="ET171" i="1"/>
  <c r="ET184" i="1"/>
  <c r="ET193" i="1"/>
  <c r="ET197" i="1"/>
  <c r="ET192" i="1"/>
  <c r="ET30" i="1"/>
  <c r="ET47" i="1"/>
  <c r="ET64" i="1"/>
  <c r="ET94" i="1"/>
  <c r="ET115" i="1"/>
  <c r="ET128" i="1"/>
  <c r="ET162" i="1"/>
  <c r="ET9" i="1"/>
  <c r="ET35" i="1"/>
  <c r="ET38" i="1"/>
  <c r="ET90" i="1"/>
  <c r="ET102" i="1"/>
  <c r="ET111" i="1"/>
  <c r="ET119" i="1"/>
  <c r="ET123" i="1"/>
  <c r="ET136" i="1"/>
  <c r="ET145" i="1"/>
  <c r="ET149" i="1"/>
  <c r="ET154" i="1"/>
  <c r="ET158" i="1"/>
  <c r="ET167" i="1"/>
  <c r="ET170" i="1"/>
  <c r="ET187" i="1"/>
  <c r="ET13" i="1"/>
  <c r="ET77" i="1"/>
  <c r="ET141" i="1"/>
  <c r="ET179" i="1"/>
  <c r="ET17" i="1"/>
  <c r="ET21" i="1"/>
  <c r="ET26" i="1"/>
  <c r="ET55" i="1"/>
  <c r="ET72" i="1"/>
  <c r="ET81" i="1"/>
  <c r="ET85" i="1"/>
  <c r="ET16" i="1"/>
  <c r="ET25" i="1"/>
  <c r="ET29" i="1"/>
  <c r="ET34" i="1"/>
  <c r="ET43" i="1"/>
  <c r="ET46" i="1"/>
  <c r="ET59" i="1"/>
  <c r="ET63" i="1"/>
  <c r="ET80" i="1"/>
  <c r="ET89" i="1"/>
  <c r="ET93" i="1"/>
  <c r="ET98" i="1"/>
  <c r="ET110" i="1"/>
  <c r="ET127" i="1"/>
  <c r="ET131" i="1"/>
  <c r="ET144" i="1"/>
  <c r="ET153" i="1"/>
  <c r="ET157" i="1"/>
  <c r="ET166" i="1"/>
  <c r="ET175" i="1"/>
  <c r="ET178" i="1"/>
  <c r="ET191" i="1"/>
  <c r="ET6" i="1"/>
  <c r="ET5" i="1"/>
  <c r="ET4" i="1"/>
  <c r="ET3" i="1"/>
  <c r="BS3" i="1" l="1"/>
  <c r="AR3" i="1"/>
  <c r="L65" i="4"/>
  <c r="L64" i="4"/>
  <c r="L51" i="4"/>
  <c r="A1" i="2"/>
  <c r="L63" i="4"/>
  <c r="L62" i="4"/>
  <c r="L61" i="4"/>
  <c r="L60" i="4"/>
  <c r="L59" i="4"/>
  <c r="L58" i="4"/>
  <c r="L57" i="4"/>
  <c r="L56" i="4"/>
  <c r="L55" i="4"/>
  <c r="L54" i="4"/>
  <c r="L53" i="4"/>
  <c r="L52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EZ2" i="2" l="1"/>
  <c r="ER2" i="2"/>
  <c r="EJ2" i="2"/>
  <c r="EB2" i="2"/>
  <c r="EY2" i="2"/>
  <c r="EQ2" i="2"/>
  <c r="EI2" i="2"/>
  <c r="EA2" i="2"/>
  <c r="B2" i="2"/>
  <c r="EX2" i="2"/>
  <c r="EP2" i="2"/>
  <c r="EH2" i="2"/>
  <c r="DZ2" i="2"/>
  <c r="EW2" i="2"/>
  <c r="EO2" i="2"/>
  <c r="EG2" i="2"/>
  <c r="DY2" i="2"/>
  <c r="EV2" i="2"/>
  <c r="EN2" i="2"/>
  <c r="EF2" i="2"/>
  <c r="EU2" i="2"/>
  <c r="EM2" i="2"/>
  <c r="EE2" i="2"/>
  <c r="ET2" i="2"/>
  <c r="EL2" i="2"/>
  <c r="ED2" i="2"/>
  <c r="ES2" i="2"/>
  <c r="EK2" i="2"/>
  <c r="EC2" i="2"/>
  <c r="DT2" i="2"/>
  <c r="DL2" i="2"/>
  <c r="DD2" i="2"/>
  <c r="CV2" i="2"/>
  <c r="CN2" i="2"/>
  <c r="CW2" i="2"/>
  <c r="DS2" i="2"/>
  <c r="DK2" i="2"/>
  <c r="DC2" i="2"/>
  <c r="CU2" i="2"/>
  <c r="CM2" i="2"/>
  <c r="DG2" i="2"/>
  <c r="DF2" i="2"/>
  <c r="DM2" i="2"/>
  <c r="CO2" i="2"/>
  <c r="CG2" i="2"/>
  <c r="DR2" i="2"/>
  <c r="DJ2" i="2"/>
  <c r="DB2" i="2"/>
  <c r="CT2" i="2"/>
  <c r="CL2" i="2"/>
  <c r="DP2" i="2"/>
  <c r="CZ2" i="2"/>
  <c r="CJ2" i="2"/>
  <c r="DO2" i="2"/>
  <c r="CY2" i="2"/>
  <c r="CI2" i="2"/>
  <c r="DN2" i="2"/>
  <c r="CX2" i="2"/>
  <c r="CH2" i="2"/>
  <c r="DU2" i="2"/>
  <c r="DQ2" i="2"/>
  <c r="DI2" i="2"/>
  <c r="DA2" i="2"/>
  <c r="CS2" i="2"/>
  <c r="CK2" i="2"/>
  <c r="DX2" i="2"/>
  <c r="DH2" i="2"/>
  <c r="CR2" i="2"/>
  <c r="DW2" i="2"/>
  <c r="CQ2" i="2"/>
  <c r="DV2" i="2"/>
  <c r="CP2" i="2"/>
  <c r="DE2" i="2"/>
  <c r="CA2" i="2"/>
  <c r="BS2" i="2"/>
  <c r="BK2" i="2"/>
  <c r="BC2" i="2"/>
  <c r="AU2" i="2"/>
  <c r="AM2" i="2"/>
  <c r="AE2" i="2"/>
  <c r="W2" i="2"/>
  <c r="O2" i="2"/>
  <c r="G2" i="2"/>
  <c r="AH2" i="2"/>
  <c r="R2" i="2"/>
  <c r="BZ2" i="2"/>
  <c r="BR2" i="2"/>
  <c r="BJ2" i="2"/>
  <c r="BB2" i="2"/>
  <c r="AT2" i="2"/>
  <c r="AL2" i="2"/>
  <c r="AD2" i="2"/>
  <c r="V2" i="2"/>
  <c r="N2" i="2"/>
  <c r="F2" i="2"/>
  <c r="BU2" i="2"/>
  <c r="BM2" i="2"/>
  <c r="AW2" i="2"/>
  <c r="AO2" i="2"/>
  <c r="Y2" i="2"/>
  <c r="BY2" i="2"/>
  <c r="BQ2" i="2"/>
  <c r="BI2" i="2"/>
  <c r="BA2" i="2"/>
  <c r="AS2" i="2"/>
  <c r="AK2" i="2"/>
  <c r="AC2" i="2"/>
  <c r="U2" i="2"/>
  <c r="M2" i="2"/>
  <c r="E2" i="2"/>
  <c r="CF2" i="2"/>
  <c r="BX2" i="2"/>
  <c r="BP2" i="2"/>
  <c r="BH2" i="2"/>
  <c r="AZ2" i="2"/>
  <c r="AR2" i="2"/>
  <c r="AJ2" i="2"/>
  <c r="AB2" i="2"/>
  <c r="T2" i="2"/>
  <c r="L2" i="2"/>
  <c r="D2" i="2"/>
  <c r="AX2" i="2"/>
  <c r="J2" i="2"/>
  <c r="I2" i="2"/>
  <c r="CE2" i="2"/>
  <c r="BW2" i="2"/>
  <c r="BO2" i="2"/>
  <c r="BG2" i="2"/>
  <c r="AY2" i="2"/>
  <c r="AQ2" i="2"/>
  <c r="AI2" i="2"/>
  <c r="AA2" i="2"/>
  <c r="S2" i="2"/>
  <c r="K2" i="2"/>
  <c r="C2" i="2"/>
  <c r="BV2" i="2"/>
  <c r="BN2" i="2"/>
  <c r="BF2" i="2"/>
  <c r="AP2" i="2"/>
  <c r="Z2" i="2"/>
  <c r="CC2" i="2"/>
  <c r="CB2" i="2"/>
  <c r="BT2" i="2"/>
  <c r="BL2" i="2"/>
  <c r="BD2" i="2"/>
  <c r="AV2" i="2"/>
  <c r="AN2" i="2"/>
  <c r="AF2" i="2"/>
  <c r="X2" i="2"/>
  <c r="P2" i="2"/>
  <c r="H2" i="2"/>
  <c r="CD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H25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<sst xmlns="http://schemas.openxmlformats.org/spreadsheetml/2006/main" count="2786" uniqueCount="1240">
  <si>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</si>
  <si>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</si>
  <si>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</si>
  <si>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</si>
  <si>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</si>
  <si>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</si>
  <si>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</si>
  <si>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</si>
  <si>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</si>
  <si>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</si>
  <si>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</si>
  <si>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</si>
  <si>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</si>
  <si>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</si>
  <si>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</si>
  <si>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</si>
  <si>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</si>
  <si>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</si>
  <si>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</si>
  <si>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</si>
  <si>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</si>
  <si>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</si>
  <si>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</si>
  <si>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</si>
  <si>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</si>
  <si>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</si>
  <si>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</si>
  <si>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</si>
  <si>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</si>
  <si>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</si>
  <si>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</si>
  <si>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</si>
  <si>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</si>
  <si>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</si>
  <si>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</si>
  <si>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</si>
  <si>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</si>
  <si>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</si>
  <si>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</si>
  <si>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</si>
  <si>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</si>
  <si>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</si>
  <si>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</si>
  <si>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</si>
  <si>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</si>
  <si>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</si>
  <si>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</si>
  <si>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</si>
  <si>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</si>
  <si>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</si>
  <si>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</si>
  <si>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</si>
  <si>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</si>
  <si>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</si>
  <si>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</si>
  <si>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</si>
  <si>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</si>
  <si>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</si>
  <si>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</si>
  <si>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</si>
  <si>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</si>
  <si>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</si>
  <si>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</si>
  <si>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</si>
  <si>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</si>
  <si>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</si>
  <si>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</si>
  <si>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</si>
  <si>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</si>
  <si>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</si>
  <si>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</si>
  <si>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</si>
  <si>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</si>
  <si>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</si>
  <si>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</si>
  <si>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</si>
  <si>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</si>
  <si>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</si>
  <si>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</si>
  <si>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</si>
  <si>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</si>
  <si>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</si>
  <si>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</si>
  <si>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</si>
  <si>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</si>
  <si>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</si>
  <si>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</si>
  <si>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</si>
  <si>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</si>
  <si>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</si>
  <si>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</si>
  <si>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</si>
  <si>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</si>
  <si>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</si>
  <si>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</si>
  <si>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</si>
  <si>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</si>
  <si>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</si>
  <si>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</si>
  <si>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</si>
  <si>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</si>
  <si>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</si>
  <si>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</si>
  <si>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</si>
  <si>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</si>
  <si>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</si>
  <si>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</si>
  <si>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</si>
  <si>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</si>
  <si>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</si>
  <si>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</si>
  <si>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</si>
  <si>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</si>
  <si>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</si>
  <si>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</si>
  <si>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</si>
  <si>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</si>
  <si>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</si>
  <si>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</si>
  <si>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</si>
  <si>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</si>
  <si>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</si>
  <si>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</si>
  <si>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</si>
  <si>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</si>
  <si>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</si>
  <si>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</si>
  <si>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</si>
  <si>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</si>
  <si>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</si>
  <si>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</si>
  <si>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</si>
  <si>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</si>
  <si>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</si>
  <si>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</si>
  <si>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</si>
  <si>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</si>
  <si>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</si>
  <si>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</si>
  <si>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</si>
  <si>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</si>
  <si>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</si>
  <si>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</si>
  <si>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</si>
  <si>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</si>
  <si>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</si>
  <si>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</si>
  <si>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</si>
  <si>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</si>
  <si>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</si>
  <si>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</si>
  <si>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</si>
  <si>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</si>
  <si>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</si>
  <si>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</si>
  <si>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</si>
  <si>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</si>
  <si>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</si>
  <si>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</si>
  <si>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</si>
  <si>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</si>
  <si>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</si>
  <si>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</si>
  <si>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</si>
  <si>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</si>
  <si>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</si>
  <si>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</si>
  <si>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</si>
  <si>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</si>
  <si>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</si>
  <si>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</si>
  <si>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</si>
  <si>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</si>
  <si>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</si>
  <si>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</si>
  <si>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</si>
  <si>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</si>
  <si>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</si>
  <si>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</si>
  <si>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</si>
  <si>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</si>
  <si>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</si>
  <si>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</si>
  <si>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</si>
  <si>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</si>
  <si>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</si>
  <si>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</si>
  <si>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</si>
  <si>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</si>
  <si>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</si>
  <si>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</si>
  <si>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</si>
  <si>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</si>
  <si>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</si>
  <si>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</si>
  <si>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</si>
  <si>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</si>
  <si>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</si>
  <si>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</si>
  <si>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</si>
  <si>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</si>
  <si>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</si>
  <si>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</si>
  <si>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</si>
  <si>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</si>
  <si>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</si>
  <si>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</si>
  <si>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</si>
  <si>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</si>
  <si>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</si>
  <si>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</si>
  <si>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</si>
  <si>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</si>
  <si>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</si>
  <si>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</si>
  <si>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</si>
  <si>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</si>
  <si>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</si>
  <si>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</si>
  <si>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</si>
  <si>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</si>
  <si>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</si>
  <si>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</si>
  <si>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</si>
  <si>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</si>
  <si>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</si>
  <si>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</si>
  <si>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</si>
  <si>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</si>
  <si>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</si>
  <si>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</si>
  <si>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</si>
  <si>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</si>
  <si>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</si>
  <si>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</si>
  <si>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</si>
  <si>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</si>
  <si>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</si>
  <si>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</si>
  <si>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</si>
  <si>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</si>
  <si>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</si>
  <si>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</si>
  <si>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</si>
  <si>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</si>
  <si>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</si>
  <si>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</si>
  <si>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</si>
  <si>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</si>
  <si>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</si>
  <si>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</si>
  <si>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</si>
  <si>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</si>
  <si>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</si>
  <si>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</si>
  <si>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</si>
  <si>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</si>
  <si>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</si>
  <si>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</si>
  <si>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</si>
  <si>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</si>
  <si>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</si>
  <si>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</si>
  <si>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</si>
  <si>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</si>
  <si>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</si>
  <si>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</si>
  <si>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</si>
  <si>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</si>
  <si>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</si>
  <si>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</si>
  <si>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</si>
  <si>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</si>
  <si>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</si>
  <si>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</si>
  <si>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</si>
  <si>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</si>
  <si>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</si>
  <si>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</si>
  <si>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</si>
  <si>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</si>
  <si>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</si>
  <si>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</si>
  <si>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</si>
  <si>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</si>
  <si>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</si>
  <si>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</si>
  <si>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</si>
  <si>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</si>
  <si>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</si>
  <si>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</si>
  <si>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</si>
  <si>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</si>
  <si>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</si>
  <si>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</si>
  <si>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</si>
  <si>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</si>
  <si>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</si>
  <si>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</si>
  <si>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</si>
  <si>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</si>
  <si>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</si>
  <si>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</si>
  <si>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</si>
  <si>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</si>
  <si>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</si>
  <si>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</si>
  <si>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</si>
  <si>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</si>
  <si>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</si>
  <si>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</si>
  <si>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</si>
  <si>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</si>
  <si>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</si>
  <si>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</si>
  <si>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</si>
  <si>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</si>
  <si>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</si>
  <si>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</si>
  <si>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</si>
  <si>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</si>
  <si>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</si>
  <si>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</si>
  <si>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</si>
  <si>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</si>
  <si>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</si>
  <si>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</si>
  <si>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</si>
  <si>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</si>
  <si>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</si>
  <si>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</si>
  <si>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</si>
  <si>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</si>
  <si>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</si>
  <si>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</si>
  <si>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</si>
  <si>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</si>
  <si>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</si>
  <si>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</si>
  <si>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</si>
  <si>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</si>
  <si>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</si>
  <si>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</si>
  <si>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</si>
  <si>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</si>
  <si>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</si>
  <si>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</si>
  <si>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</si>
  <si>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</si>
  <si>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</si>
  <si>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</si>
  <si>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</si>
  <si>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</si>
  <si>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</si>
  <si>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</si>
  <si>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</si>
  <si>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</si>
  <si>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</si>
  <si>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</si>
  <si>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</si>
  <si>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</si>
  <si>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</si>
  <si>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</si>
  <si>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</si>
  <si>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</si>
  <si>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</si>
  <si>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</si>
  <si>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</si>
  <si>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</si>
  <si>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</si>
  <si>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</si>
  <si>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</si>
  <si>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</si>
  <si>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</si>
  <si>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</si>
  <si>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</si>
  <si>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</si>
  <si>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</si>
  <si>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</si>
  <si>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</si>
  <si>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</si>
  <si>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</si>
  <si>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</si>
  <si>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</si>
  <si>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</si>
  <si>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</si>
  <si>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</si>
  <si>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</si>
  <si>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</si>
  <si>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</si>
  <si>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</si>
  <si>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</si>
  <si>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</si>
  <si>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</si>
  <si>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</si>
  <si>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</si>
  <si>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</si>
  <si>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</si>
  <si>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</si>
  <si>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</si>
  <si>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</si>
  <si>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</si>
  <si>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</si>
  <si>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</si>
  <si>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</si>
  <si>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</si>
  <si>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</si>
  <si>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</si>
  <si>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</si>
  <si>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</si>
  <si>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</si>
  <si>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</si>
  <si>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</si>
  <si>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</si>
  <si>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</si>
  <si>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</si>
  <si>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</si>
  <si>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</si>
  <si>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</si>
  <si>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</si>
  <si>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</si>
  <si>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</si>
  <si>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</si>
  <si>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</si>
  <si>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</si>
  <si>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</si>
  <si>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</si>
  <si>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</si>
  <si>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</si>
  <si>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</si>
  <si>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</si>
  <si>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</si>
  <si>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</si>
  <si>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</si>
  <si>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</si>
  <si>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</si>
  <si>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</si>
  <si>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</si>
  <si>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</si>
  <si>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</si>
  <si>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</si>
  <si>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</si>
  <si>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</si>
  <si>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</si>
  <si>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</si>
  <si>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</si>
  <si>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</si>
  <si>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</si>
  <si>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</si>
  <si>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</si>
  <si>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</si>
  <si>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</si>
  <si>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</si>
  <si>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</si>
  <si>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</si>
  <si>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</si>
  <si>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</si>
  <si>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</si>
  <si>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</si>
  <si>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</si>
  <si>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</si>
  <si>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</si>
  <si>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</si>
  <si>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</si>
  <si>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</si>
  <si>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</si>
  <si>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</si>
  <si>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</si>
  <si>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</si>
  <si>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</si>
  <si>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</si>
  <si>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</si>
  <si>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</si>
  <si>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</si>
  <si>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</si>
  <si>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</si>
  <si>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</si>
  <si>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</si>
  <si>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</si>
  <si>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</si>
  <si>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</si>
  <si>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</si>
  <si>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</si>
  <si>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</si>
  <si>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</si>
  <si>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</si>
  <si>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</si>
  <si>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</si>
  <si>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</si>
  <si>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</si>
  <si>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</si>
  <si>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</si>
  <si>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</si>
  <si>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</si>
  <si>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</si>
  <si>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</si>
  <si>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</si>
  <si>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</si>
  <si>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</si>
  <si>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</si>
  <si>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</si>
  <si>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</si>
  <si>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</si>
  <si>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</si>
  <si>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</si>
  <si>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</si>
  <si>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</si>
  <si>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</si>
  <si>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</si>
  <si>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</si>
  <si>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</si>
  <si>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</si>
  <si>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</si>
  <si>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</si>
  <si>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</si>
  <si>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</si>
  <si>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</si>
  <si>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</si>
  <si>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</si>
  <si>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</si>
  <si>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</si>
  <si>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</si>
  <si>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</si>
  <si>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</si>
  <si>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</si>
  <si>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</si>
  <si>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</si>
  <si>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</si>
  <si>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</si>
  <si>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</si>
  <si>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</si>
  <si>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</si>
  <si>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</si>
  <si>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</si>
  <si>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</si>
  <si>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</si>
  <si>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</si>
  <si>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</si>
  <si>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</si>
  <si>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</si>
  <si>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</si>
  <si>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</si>
  <si>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</si>
  <si>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</si>
  <si>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</si>
  <si>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</si>
  <si>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</si>
  <si>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</si>
  <si>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</si>
  <si>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</si>
  <si>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</si>
  <si>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</si>
  <si>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</si>
  <si>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</si>
  <si>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</si>
  <si>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</si>
  <si>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</si>
  <si>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</si>
  <si>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</si>
  <si>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</si>
  <si>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</si>
  <si>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</si>
  <si>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</si>
  <si>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</si>
  <si>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</si>
  <si>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</si>
  <si>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</si>
  <si>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</si>
  <si>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</si>
  <si>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</si>
  <si>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</si>
  <si>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</si>
  <si>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</si>
  <si>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</si>
  <si>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</si>
  <si>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</si>
  <si>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</si>
  <si>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</si>
  <si>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</si>
  <si>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</si>
  <si>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</si>
  <si>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</si>
  <si>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</si>
  <si>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</si>
  <si>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</si>
  <si>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</si>
  <si>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</si>
  <si>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</si>
  <si>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</si>
  <si>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</si>
  <si>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</si>
  <si>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</si>
  <si>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</si>
  <si>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</si>
  <si>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</si>
  <si>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</si>
  <si>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</si>
  <si>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</si>
  <si>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</si>
  <si>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</si>
  <si>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</si>
  <si>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</si>
  <si>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</si>
  <si>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</si>
  <si>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</si>
  <si>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</si>
  <si>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</si>
  <si>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</si>
  <si>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</si>
  <si>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</si>
  <si>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</si>
  <si>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</si>
  <si>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</si>
  <si>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</si>
  <si>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</si>
  <si>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</si>
  <si>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</si>
  <si>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</si>
  <si>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</si>
  <si>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</si>
  <si>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</si>
  <si>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</si>
  <si>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</si>
  <si>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</si>
  <si>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</si>
  <si>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</si>
  <si>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</si>
  <si>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</si>
  <si>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</si>
  <si>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</si>
  <si>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</si>
  <si>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</si>
  <si>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</si>
  <si>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</si>
  <si>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</si>
  <si>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</si>
  <si>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</si>
  <si>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</si>
  <si>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</si>
  <si>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</si>
  <si>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</si>
  <si>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</si>
  <si>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</si>
  <si>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</si>
  <si>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</si>
  <si>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</si>
  <si>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</si>
  <si>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</si>
  <si>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</si>
  <si>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</si>
  <si>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</si>
  <si>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</si>
  <si>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</si>
  <si>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</si>
  <si>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</si>
  <si>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</si>
  <si>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</si>
  <si>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</si>
  <si>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</si>
  <si>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</si>
  <si>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</si>
  <si>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</si>
  <si>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</si>
  <si>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</si>
  <si>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</si>
  <si>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</si>
  <si>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</si>
  <si>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</si>
  <si>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</si>
  <si>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</si>
  <si>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</si>
  <si>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</si>
  <si>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</si>
  <si>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</si>
  <si>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</si>
  <si>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</si>
  <si>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</si>
  <si>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</si>
  <si>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</si>
  <si>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</si>
  <si>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</si>
  <si>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</si>
  <si>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</si>
  <si>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</si>
  <si>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</si>
  <si>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</si>
  <si>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</si>
  <si>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</si>
  <si>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</si>
  <si>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</si>
  <si>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</si>
  <si>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</si>
  <si>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</si>
  <si>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</si>
  <si>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</si>
  <si>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</si>
  <si>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</si>
  <si>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</si>
  <si>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</si>
  <si>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</si>
  <si>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</si>
  <si>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</si>
  <si>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</si>
  <si>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</si>
  <si>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</si>
  <si>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</si>
  <si>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</si>
  <si>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</si>
  <si>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</si>
  <si>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</si>
  <si>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</si>
  <si>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</si>
  <si>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</si>
  <si>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</si>
  <si>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</si>
  <si>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</si>
  <si>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</si>
  <si>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</si>
  <si>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</si>
  <si>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</si>
  <si>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</si>
  <si>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</si>
  <si>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</si>
  <si>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</si>
  <si>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</si>
  <si>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</si>
  <si>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</si>
  <si>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</si>
  <si>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</si>
  <si>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</si>
  <si>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</si>
  <si>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</si>
  <si>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</si>
  <si>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</si>
  <si>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</si>
  <si>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</si>
  <si>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</si>
  <si>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</si>
  <si>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</si>
  <si>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</si>
  <si>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</si>
  <si>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</si>
  <si>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</si>
  <si>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</si>
  <si>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</si>
  <si>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</si>
  <si>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</si>
  <si>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</si>
  <si>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</si>
  <si>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</si>
  <si>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</si>
  <si>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</si>
  <si>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</si>
  <si>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</si>
  <si>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</si>
  <si>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</si>
  <si>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</si>
  <si>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</si>
  <si>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</si>
  <si>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</si>
  <si>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</si>
  <si>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</si>
  <si>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</si>
  <si>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</si>
  <si>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</si>
  <si>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</si>
  <si>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</si>
  <si>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</si>
  <si>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</si>
  <si>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</si>
  <si>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</si>
  <si>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</si>
  <si>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</si>
  <si>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</si>
  <si>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</si>
  <si>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</si>
  <si>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</si>
  <si>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</si>
  <si>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</si>
  <si>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</si>
  <si>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</si>
  <si>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</si>
  <si>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</si>
  <si>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</si>
  <si>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</si>
  <si>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</si>
  <si>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</si>
  <si>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</si>
  <si>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</si>
  <si>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</si>
  <si>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</si>
  <si>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</si>
  <si>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</si>
  <si>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</si>
  <si>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</si>
  <si>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</si>
  <si>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</si>
  <si>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</si>
  <si>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</si>
  <si>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</si>
  <si>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</si>
  <si>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</si>
  <si>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</si>
  <si>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</si>
  <si>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</si>
  <si>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</si>
  <si>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</si>
  <si>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</si>
  <si>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</si>
  <si>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</si>
  <si>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</si>
  <si>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</si>
  <si>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</si>
  <si>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</si>
  <si>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</si>
  <si>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</si>
  <si>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</si>
  <si>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</si>
  <si>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</si>
  <si>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</si>
  <si>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</si>
  <si>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</si>
  <si>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</si>
  <si>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</si>
  <si>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</si>
  <si>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</si>
  <si>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</si>
  <si>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</si>
  <si>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</si>
  <si>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</si>
  <si>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</si>
  <si>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</si>
  <si>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</si>
  <si>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</si>
  <si>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</si>
  <si>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</si>
  <si>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</si>
  <si>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</si>
  <si>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</si>
  <si>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acta (1).png</t>
  </si>
  <si>
    <t>acta (2).png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</si>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</sst>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8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281940</xdr:colOff>
          <xdr:row>0</xdr:row>
          <xdr:rowOff>15240</xdr:rowOff>
        </xdr:from>
        <xdr:to>
          <xdr:col>1</xdr:col>
          <xdr:colOff>601980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bana@grupoempresarialpb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ctrlProp" Target="../ctrlProps/ctrlProp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HM200"/>
  <sheetViews>
    <sheetView tabSelected="1" workbookViewId="0">
      <pane xSplit="4" ySplit="2" topLeftCell="DB9" activePane="bottomRight" state="frozen"/>
      <selection pane="topRight" activeCell="E1" sqref="E1"/>
      <selection pane="bottomLeft" activeCell="A3" sqref="A3"/>
      <selection pane="bottomRight" activeCell="DB26" sqref="DB26"/>
    </sheetView>
  </sheetViews>
  <sheetFormatPr baseColWidth="10" defaultRowHeight="14.4" x14ac:dyDescent="0.3"/>
  <sheetData>
    <row r="1" spans="1:221" ht="28.95" customHeight="1" x14ac:dyDescent="0.3">
      <c r="A1" s="2">
        <v>8</v>
      </c>
    </row>
    <row r="2" spans="1:221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3</v>
      </c>
      <c r="BK2" t="s">
        <v>4</v>
      </c>
      <c r="BL2" t="s">
        <v>184</v>
      </c>
      <c r="BM2" t="s">
        <v>5</v>
      </c>
      <c r="BN2" t="s">
        <v>185</v>
      </c>
      <c r="BO2" t="s">
        <v>186</v>
      </c>
      <c r="BP2" t="s">
        <v>187</v>
      </c>
      <c r="BQ2" t="s">
        <v>6</v>
      </c>
      <c r="BR2" t="s">
        <v>188</v>
      </c>
      <c r="BS2" t="s">
        <v>189</v>
      </c>
      <c r="BT2" t="s">
        <v>190</v>
      </c>
      <c r="BU2" t="s">
        <v>540</v>
      </c>
      <c r="BV2" t="s">
        <v>9</v>
      </c>
      <c r="BW2" t="s">
        <v>10</v>
      </c>
      <c r="BX2" t="s">
        <v>11</v>
      </c>
      <c r="BY2" t="s">
        <v>12</v>
      </c>
      <c r="BZ2" t="s">
        <v>13</v>
      </c>
      <c r="CA2" t="s">
        <v>568</v>
      </c>
      <c r="CB2" t="s">
        <v>575</v>
      </c>
      <c r="CC2" t="s">
        <v>574</v>
      </c>
      <c r="CD2" t="s">
        <v>15</v>
      </c>
      <c r="CE2" t="s">
        <v>16</v>
      </c>
      <c r="CF2" t="s">
        <v>17</v>
      </c>
      <c r="CG2" t="s">
        <v>566</v>
      </c>
      <c r="CH2" t="s">
        <v>18</v>
      </c>
      <c r="CI2" t="s">
        <v>570</v>
      </c>
      <c r="CJ2" t="s">
        <v>19</v>
      </c>
      <c r="CK2" t="s">
        <v>578</v>
      </c>
      <c r="CL2" t="s">
        <v>20</v>
      </c>
      <c r="CM2" t="s">
        <v>562</v>
      </c>
      <c r="CN2" t="s">
        <v>22</v>
      </c>
      <c r="CO2" t="s">
        <v>572</v>
      </c>
      <c r="CP2" t="s">
        <v>23</v>
      </c>
      <c r="CQ2" t="s">
        <v>564</v>
      </c>
      <c r="CR2" t="s">
        <v>191</v>
      </c>
      <c r="CS2" t="s">
        <v>192</v>
      </c>
      <c r="CT2" t="s">
        <v>193</v>
      </c>
      <c r="CU2" t="s">
        <v>194</v>
      </c>
      <c r="CV2" t="s">
        <v>0</v>
      </c>
      <c r="CW2" t="s">
        <v>1</v>
      </c>
      <c r="CX2" t="s">
        <v>2</v>
      </c>
      <c r="CY2" t="s">
        <v>195</v>
      </c>
      <c r="CZ2" t="s">
        <v>196</v>
      </c>
      <c r="DA2" t="s">
        <v>197</v>
      </c>
      <c r="DB2" t="s">
        <v>198</v>
      </c>
      <c r="DC2" t="s">
        <v>199</v>
      </c>
      <c r="DD2" t="s">
        <v>597</v>
      </c>
      <c r="DE2" t="s">
        <v>200</v>
      </c>
      <c r="DF2" t="s">
        <v>201</v>
      </c>
      <c r="DG2" t="s">
        <v>647</v>
      </c>
      <c r="DH2" t="s">
        <v>202</v>
      </c>
      <c r="DI2" t="s">
        <v>648</v>
      </c>
      <c r="DJ2" t="s">
        <v>203</v>
      </c>
      <c r="DK2" t="s">
        <v>581</v>
      </c>
      <c r="DL2" t="s">
        <v>649</v>
      </c>
      <c r="DM2" t="s">
        <v>204</v>
      </c>
      <c r="DN2" t="s">
        <v>582</v>
      </c>
      <c r="DO2" t="s">
        <v>650</v>
      </c>
      <c r="DP2" t="s">
        <v>205</v>
      </c>
      <c r="DQ2" t="s">
        <v>583</v>
      </c>
      <c r="DR2" t="s">
        <v>651</v>
      </c>
      <c r="DS2" t="s">
        <v>206</v>
      </c>
      <c r="DT2" t="s">
        <v>584</v>
      </c>
      <c r="DU2" t="s">
        <v>652</v>
      </c>
      <c r="DV2" t="s">
        <v>207</v>
      </c>
      <c r="DW2" t="s">
        <v>585</v>
      </c>
      <c r="DX2" t="s">
        <v>653</v>
      </c>
      <c r="DY2" t="s">
        <v>208</v>
      </c>
      <c r="DZ2" t="s">
        <v>586</v>
      </c>
      <c r="EA2" t="s">
        <v>654</v>
      </c>
      <c r="EB2" t="s">
        <v>209</v>
      </c>
      <c r="EC2" t="s">
        <v>587</v>
      </c>
      <c r="ED2" t="s">
        <v>655</v>
      </c>
      <c r="EE2" t="s">
        <v>210</v>
      </c>
      <c r="EF2" t="s">
        <v>588</v>
      </c>
      <c r="EG2" t="s">
        <v>656</v>
      </c>
      <c r="EH2" t="s">
        <v>211</v>
      </c>
      <c r="EI2" t="s">
        <v>212</v>
      </c>
      <c r="EJ2" t="s">
        <v>213</v>
      </c>
      <c r="EK2" t="s">
        <v>214</v>
      </c>
      <c r="EL2" t="s">
        <v>215</v>
      </c>
      <c r="EM2" t="s">
        <v>216</v>
      </c>
      <c r="EN2" t="s">
        <v>217</v>
      </c>
      <c r="EO2" t="s">
        <v>218</v>
      </c>
      <c r="EP2" t="s">
        <v>219</v>
      </c>
      <c r="EQ2" t="s">
        <v>220</v>
      </c>
      <c r="ER2" t="s">
        <v>221</v>
      </c>
      <c r="ES2" t="s">
        <v>222</v>
      </c>
      <c r="ET2" t="s">
        <v>223</v>
      </c>
      <c r="EU2" t="s">
        <v>617</v>
      </c>
      <c r="EV2" t="s">
        <v>619</v>
      </c>
      <c r="EW2" t="s">
        <v>637</v>
      </c>
      <c r="EX2" t="s">
        <v>618</v>
      </c>
      <c r="EY2" t="s">
        <v>620</v>
      </c>
      <c r="EZ2" t="s">
        <v>638</v>
      </c>
      <c r="FA2" s="1" t="s">
        <v>25</v>
      </c>
      <c r="FB2" t="s">
        <v>26</v>
      </c>
      <c r="FC2" t="s">
        <v>24</v>
      </c>
      <c r="FD2" t="s">
        <v>27</v>
      </c>
      <c r="FE2" t="s">
        <v>396</v>
      </c>
      <c r="FF2" t="s">
        <v>28</v>
      </c>
      <c r="FG2" t="s">
        <v>29</v>
      </c>
      <c r="FH2" t="s">
        <v>181</v>
      </c>
      <c r="FI2" t="s">
        <v>403</v>
      </c>
      <c r="FJ2" t="s">
        <v>30</v>
      </c>
      <c r="FK2" t="s">
        <v>31</v>
      </c>
      <c r="FL2" t="s">
        <v>405</v>
      </c>
      <c r="FM2" t="s">
        <v>32</v>
      </c>
      <c r="FN2" t="s">
        <v>33</v>
      </c>
      <c r="FO2" t="s">
        <v>34</v>
      </c>
      <c r="FP2" t="s">
        <v>35</v>
      </c>
      <c r="FQ2" t="s">
        <v>36</v>
      </c>
      <c r="FR2" t="s">
        <v>37</v>
      </c>
      <c r="FS2" t="s">
        <v>38</v>
      </c>
      <c r="FT2" t="s">
        <v>39</v>
      </c>
      <c r="FU2" t="s">
        <v>40</v>
      </c>
      <c r="FV2" t="s">
        <v>41</v>
      </c>
      <c r="FW2" t="s">
        <v>42</v>
      </c>
      <c r="FX2" t="s">
        <v>43</v>
      </c>
      <c r="FY2" t="s">
        <v>44</v>
      </c>
      <c r="FZ2" t="s">
        <v>339</v>
      </c>
      <c r="GA2" t="s">
        <v>45</v>
      </c>
      <c r="GB2" t="s">
        <v>46</v>
      </c>
      <c r="GC2" t="s">
        <v>47</v>
      </c>
      <c r="GD2" t="s">
        <v>48</v>
      </c>
      <c r="GE2" t="s">
        <v>49</v>
      </c>
      <c r="GF2" t="s">
        <v>50</v>
      </c>
      <c r="GG2" t="s">
        <v>51</v>
      </c>
      <c r="GH2" t="s">
        <v>52</v>
      </c>
      <c r="GI2" t="s">
        <v>53</v>
      </c>
      <c r="GJ2" t="s">
        <v>54</v>
      </c>
      <c r="GK2" t="s">
        <v>55</v>
      </c>
      <c r="GL2" t="s">
        <v>56</v>
      </c>
      <c r="GM2" t="s">
        <v>57</v>
      </c>
      <c r="GN2" t="s">
        <v>58</v>
      </c>
      <c r="GO2" t="s">
        <v>59</v>
      </c>
      <c r="GP2" t="s">
        <v>60</v>
      </c>
      <c r="GQ2" t="s">
        <v>61</v>
      </c>
      <c r="GR2" t="s">
        <v>62</v>
      </c>
      <c r="GS2" t="s">
        <v>63</v>
      </c>
      <c r="GT2" t="s">
        <v>64</v>
      </c>
      <c r="GU2" t="s">
        <v>65</v>
      </c>
      <c r="GV2" t="s">
        <v>66</v>
      </c>
      <c r="GW2" t="s">
        <v>67</v>
      </c>
      <c r="GX2" t="s">
        <v>68</v>
      </c>
      <c r="GY2" t="s">
        <v>69</v>
      </c>
      <c r="GZ2" t="s">
        <v>70</v>
      </c>
      <c r="HA2" t="s">
        <v>71</v>
      </c>
      <c r="HB2" t="s">
        <v>72</v>
      </c>
      <c r="HC2" t="s">
        <v>73</v>
      </c>
      <c r="HD2" t="s">
        <v>14</v>
      </c>
      <c r="HE2" t="s">
        <v>74</v>
      </c>
      <c r="HF2" t="s">
        <v>75</v>
      </c>
      <c r="HG2" t="s">
        <v>76</v>
      </c>
      <c r="HH2" t="s">
        <v>77</v>
      </c>
      <c r="HI2" t="s">
        <v>78</v>
      </c>
      <c r="HJ2" t="s">
        <v>79</v>
      </c>
      <c r="HK2" t="s">
        <v>80</v>
      </c>
      <c r="HL2" t="s">
        <v>21</v>
      </c>
      <c r="HM2" t="s">
        <v>414</v>
      </c>
    </row>
    <row r="3" spans="1:221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3" si="0">+AS3+AU3+BE3+BL3+BM3+BN3+BO3+BP3+BQ3+CD3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J3">
        <v>5</v>
      </c>
      <c r="BK3" t="s">
        <v>435</v>
      </c>
      <c r="BL3">
        <v>7</v>
      </c>
      <c r="BM3">
        <v>3</v>
      </c>
      <c r="BN3">
        <v>2</v>
      </c>
      <c r="BP3">
        <v>1</v>
      </c>
      <c r="BQ3">
        <v>2</v>
      </c>
      <c r="BR3">
        <v>1</v>
      </c>
      <c r="BS3" s="4">
        <f>+BT3+BV3+BW3+BX3+BY3</f>
        <v>0</v>
      </c>
      <c r="CL3">
        <v>3</v>
      </c>
      <c r="CM3" t="s">
        <v>435</v>
      </c>
      <c r="CV3">
        <v>15</v>
      </c>
      <c r="CW3" t="s">
        <v>436</v>
      </c>
      <c r="CX3">
        <v>2024</v>
      </c>
      <c r="CY3" t="s">
        <v>437</v>
      </c>
      <c r="CZ3" t="s">
        <v>438</v>
      </c>
      <c r="DA3" t="s">
        <v>439</v>
      </c>
      <c r="DB3" t="s">
        <v>440</v>
      </c>
      <c r="DC3" t="s">
        <v>441</v>
      </c>
      <c r="DE3" t="s">
        <v>442</v>
      </c>
      <c r="DF3" t="s">
        <v>443</v>
      </c>
      <c r="DH3" t="s">
        <v>444</v>
      </c>
      <c r="DJ3" t="s">
        <v>445</v>
      </c>
      <c r="DM3" t="s">
        <v>446</v>
      </c>
      <c r="DP3" t="s">
        <v>447</v>
      </c>
      <c r="DS3" t="s">
        <v>448</v>
      </c>
      <c r="DV3" t="s">
        <v>449</v>
      </c>
      <c r="DY3" t="s">
        <v>450</v>
      </c>
      <c r="EB3" t="s">
        <v>451</v>
      </c>
      <c r="EE3" t="s">
        <v>452</v>
      </c>
      <c r="EI3">
        <v>0</v>
      </c>
      <c r="EJ3" s="4">
        <f t="shared" ref="EJ3" si="1">+EI3/3000</f>
        <v>0</v>
      </c>
      <c r="EK3" t="s">
        <v>453</v>
      </c>
      <c r="EL3">
        <v>30</v>
      </c>
      <c r="EM3" s="4">
        <f t="shared" ref="EM3" si="2">+EL3/1400</f>
        <v>2.1428571428571429E-2</v>
      </c>
      <c r="EN3" t="s">
        <v>454</v>
      </c>
      <c r="EO3">
        <v>20</v>
      </c>
      <c r="EP3" s="4">
        <f t="shared" ref="EP3" si="3">+EO3/2000</f>
        <v>0.01</v>
      </c>
      <c r="EQ3" t="s">
        <v>455</v>
      </c>
      <c r="ER3">
        <v>7000</v>
      </c>
      <c r="ES3" s="4">
        <f t="shared" ref="ES3" si="4">+ER3/15000</f>
        <v>0.46666666666666667</v>
      </c>
      <c r="ET3" s="4" t="str">
        <f t="shared" ref="ET3" si="5">+IF((EJ3+EM3+EP3+ES3)&gt;=1,"ALTO","ORDINARIO")</f>
        <v>ORDINARIO</v>
      </c>
    </row>
    <row r="4" spans="1:221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J4">
        <v>4</v>
      </c>
      <c r="BK4" t="s">
        <v>435</v>
      </c>
      <c r="BL4">
        <v>9</v>
      </c>
      <c r="BN4">
        <v>2</v>
      </c>
      <c r="BP4">
        <v>1</v>
      </c>
      <c r="BQ4">
        <v>2</v>
      </c>
      <c r="BR4">
        <v>1</v>
      </c>
      <c r="BS4" s="4">
        <f t="shared" ref="BS4:BS64" si="6">+BT4+BV4+BW4+BX4+BY4</f>
        <v>0</v>
      </c>
      <c r="CL4">
        <v>6</v>
      </c>
      <c r="CM4" t="s">
        <v>435</v>
      </c>
      <c r="CV4">
        <v>15</v>
      </c>
      <c r="CW4" t="s">
        <v>436</v>
      </c>
      <c r="CX4">
        <v>2024</v>
      </c>
      <c r="CY4" t="s">
        <v>467</v>
      </c>
      <c r="CZ4" t="s">
        <v>468</v>
      </c>
      <c r="DA4" t="s">
        <v>469</v>
      </c>
      <c r="DB4" t="s">
        <v>470</v>
      </c>
      <c r="DC4" t="s">
        <v>471</v>
      </c>
      <c r="DE4" t="s">
        <v>442</v>
      </c>
      <c r="DF4" t="s">
        <v>443</v>
      </c>
      <c r="DH4" t="s">
        <v>472</v>
      </c>
      <c r="DJ4" t="s">
        <v>473</v>
      </c>
      <c r="DM4" t="s">
        <v>474</v>
      </c>
      <c r="DP4" t="s">
        <v>475</v>
      </c>
      <c r="DS4" t="s">
        <v>476</v>
      </c>
      <c r="DV4" t="s">
        <v>477</v>
      </c>
      <c r="DY4" t="s">
        <v>478</v>
      </c>
      <c r="EB4" t="s">
        <v>479</v>
      </c>
      <c r="EE4" t="s">
        <v>480</v>
      </c>
      <c r="EI4">
        <v>0</v>
      </c>
      <c r="EJ4" s="4">
        <f t="shared" ref="EJ4:EJ64" si="7">+EI4/3000</f>
        <v>0</v>
      </c>
      <c r="EL4">
        <v>0</v>
      </c>
      <c r="EM4" s="4">
        <f t="shared" ref="EM4:EM64" si="8">+EL4/1400</f>
        <v>0</v>
      </c>
      <c r="EO4">
        <v>0</v>
      </c>
      <c r="EP4" s="4">
        <f t="shared" ref="EP4:EP64" si="9">+EO4/2000</f>
        <v>0</v>
      </c>
      <c r="EQ4" t="s">
        <v>455</v>
      </c>
      <c r="ER4">
        <v>900</v>
      </c>
      <c r="ES4" s="4">
        <f t="shared" ref="ES4:ES64" si="10">+ER4/15000</f>
        <v>0.06</v>
      </c>
      <c r="ET4" s="4" t="str">
        <f t="shared" ref="ET4:ET64" si="11">+IF((EJ4+EM4+EP4+ES4)&gt;=1,"ALTO","ORDINARIO")</f>
        <v>ORDINARIO</v>
      </c>
    </row>
    <row r="5" spans="1:221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J5">
        <v>4</v>
      </c>
      <c r="BK5" t="s">
        <v>435</v>
      </c>
      <c r="BL5">
        <v>4</v>
      </c>
      <c r="BM5">
        <v>1</v>
      </c>
      <c r="BN5">
        <v>1</v>
      </c>
      <c r="BP5">
        <v>1</v>
      </c>
      <c r="BQ5">
        <v>2</v>
      </c>
      <c r="BR5">
        <v>1</v>
      </c>
      <c r="BS5" s="4">
        <f t="shared" si="6"/>
        <v>0</v>
      </c>
      <c r="CL5">
        <v>4</v>
      </c>
      <c r="CM5" t="s">
        <v>435</v>
      </c>
      <c r="CV5">
        <v>16</v>
      </c>
      <c r="CW5" t="s">
        <v>436</v>
      </c>
      <c r="CX5">
        <v>2024</v>
      </c>
      <c r="CY5" t="s">
        <v>485</v>
      </c>
      <c r="CZ5" t="s">
        <v>486</v>
      </c>
      <c r="DA5" t="s">
        <v>481</v>
      </c>
      <c r="DB5" t="s">
        <v>487</v>
      </c>
      <c r="DC5" t="s">
        <v>488</v>
      </c>
      <c r="DE5" t="s">
        <v>442</v>
      </c>
      <c r="DF5" t="s">
        <v>443</v>
      </c>
      <c r="DH5" t="s">
        <v>489</v>
      </c>
      <c r="DJ5" t="s">
        <v>490</v>
      </c>
      <c r="DM5" t="s">
        <v>491</v>
      </c>
      <c r="DP5" t="s">
        <v>492</v>
      </c>
      <c r="DS5" t="s">
        <v>493</v>
      </c>
      <c r="DV5" t="s">
        <v>494</v>
      </c>
      <c r="DY5" t="s">
        <v>495</v>
      </c>
      <c r="EB5" t="s">
        <v>496</v>
      </c>
      <c r="EE5" t="s">
        <v>497</v>
      </c>
      <c r="EI5">
        <v>0</v>
      </c>
      <c r="EJ5" s="4">
        <f t="shared" si="7"/>
        <v>0</v>
      </c>
      <c r="EK5" t="s">
        <v>453</v>
      </c>
      <c r="EL5">
        <v>30</v>
      </c>
      <c r="EM5" s="4">
        <f t="shared" si="8"/>
        <v>2.1428571428571429E-2</v>
      </c>
      <c r="EN5" t="s">
        <v>454</v>
      </c>
      <c r="EO5">
        <v>50</v>
      </c>
      <c r="EP5" s="4">
        <f t="shared" si="9"/>
        <v>2.5000000000000001E-2</v>
      </c>
      <c r="EQ5" t="s">
        <v>455</v>
      </c>
      <c r="ER5">
        <v>5000</v>
      </c>
      <c r="ES5" s="4">
        <f t="shared" si="10"/>
        <v>0.33333333333333331</v>
      </c>
      <c r="ET5" s="4" t="str">
        <f t="shared" si="11"/>
        <v>ORDINARIO</v>
      </c>
    </row>
    <row r="6" spans="1:221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J6">
        <v>6</v>
      </c>
      <c r="BK6" t="s">
        <v>435</v>
      </c>
      <c r="BL6">
        <v>6</v>
      </c>
      <c r="BN6">
        <v>1</v>
      </c>
      <c r="BP6">
        <v>1</v>
      </c>
      <c r="BQ6">
        <v>2</v>
      </c>
      <c r="BR6">
        <v>1</v>
      </c>
      <c r="BS6" s="4">
        <f t="shared" si="6"/>
        <v>0</v>
      </c>
      <c r="CL6">
        <v>4</v>
      </c>
      <c r="CM6" t="s">
        <v>435</v>
      </c>
      <c r="CV6">
        <v>16</v>
      </c>
      <c r="CW6" t="s">
        <v>436</v>
      </c>
      <c r="CX6">
        <v>2024</v>
      </c>
      <c r="CY6" t="s">
        <v>508</v>
      </c>
      <c r="CZ6" t="s">
        <v>509</v>
      </c>
      <c r="DA6" t="s">
        <v>510</v>
      </c>
      <c r="DB6" t="s">
        <v>511</v>
      </c>
      <c r="DC6" t="s">
        <v>512</v>
      </c>
      <c r="DE6" t="s">
        <v>442</v>
      </c>
      <c r="DF6" t="s">
        <v>443</v>
      </c>
      <c r="DH6" t="s">
        <v>513</v>
      </c>
      <c r="DJ6" t="s">
        <v>514</v>
      </c>
      <c r="DM6" t="s">
        <v>515</v>
      </c>
      <c r="DP6" t="s">
        <v>516</v>
      </c>
      <c r="DS6" t="s">
        <v>517</v>
      </c>
      <c r="DV6" t="s">
        <v>518</v>
      </c>
      <c r="DY6" t="s">
        <v>519</v>
      </c>
      <c r="EB6" t="s">
        <v>520</v>
      </c>
      <c r="EE6" t="s">
        <v>521</v>
      </c>
      <c r="EI6">
        <v>0</v>
      </c>
      <c r="EJ6" s="4">
        <f t="shared" si="7"/>
        <v>0</v>
      </c>
      <c r="EL6">
        <v>0</v>
      </c>
      <c r="EM6" s="4">
        <f t="shared" si="8"/>
        <v>0</v>
      </c>
      <c r="EO6">
        <v>0</v>
      </c>
      <c r="EP6" s="4">
        <f t="shared" si="9"/>
        <v>0</v>
      </c>
      <c r="EQ6" t="s">
        <v>455</v>
      </c>
      <c r="ER6">
        <v>900</v>
      </c>
      <c r="ES6" s="4">
        <f t="shared" si="10"/>
        <v>0.06</v>
      </c>
      <c r="ET6" s="4" t="str">
        <f t="shared" si="11"/>
        <v>ORDINARIO</v>
      </c>
    </row>
    <row r="7" spans="1:221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J7">
        <v>4</v>
      </c>
      <c r="BK7" t="s">
        <v>539</v>
      </c>
      <c r="BL7">
        <v>16</v>
      </c>
      <c r="BN7">
        <v>11</v>
      </c>
      <c r="BP7">
        <v>2</v>
      </c>
      <c r="BQ7">
        <v>11</v>
      </c>
      <c r="BR7">
        <v>2</v>
      </c>
      <c r="BS7" s="4">
        <f t="shared" si="6"/>
        <v>3</v>
      </c>
      <c r="BT7">
        <v>3</v>
      </c>
      <c r="BU7">
        <v>1</v>
      </c>
      <c r="CJ7">
        <v>6</v>
      </c>
      <c r="CV7">
        <v>15</v>
      </c>
      <c r="CW7" t="s">
        <v>542</v>
      </c>
      <c r="CX7">
        <v>2024</v>
      </c>
      <c r="CY7" t="s">
        <v>553</v>
      </c>
      <c r="CZ7" t="s">
        <v>554</v>
      </c>
      <c r="DA7" t="s">
        <v>555</v>
      </c>
      <c r="DB7" t="s">
        <v>556</v>
      </c>
      <c r="DC7" t="s">
        <v>557</v>
      </c>
      <c r="DE7" t="s">
        <v>442</v>
      </c>
      <c r="DF7" t="s">
        <v>443</v>
      </c>
      <c r="DH7" t="s">
        <v>543</v>
      </c>
      <c r="DJ7" t="s">
        <v>544</v>
      </c>
      <c r="DM7" t="s">
        <v>545</v>
      </c>
      <c r="DP7" t="s">
        <v>546</v>
      </c>
      <c r="DS7" t="s">
        <v>547</v>
      </c>
      <c r="DV7" t="s">
        <v>548</v>
      </c>
      <c r="DY7" t="s">
        <v>549</v>
      </c>
      <c r="EB7" t="s">
        <v>550</v>
      </c>
      <c r="EE7" t="s">
        <v>551</v>
      </c>
      <c r="EI7">
        <v>0</v>
      </c>
      <c r="EJ7" s="4">
        <f t="shared" si="7"/>
        <v>0</v>
      </c>
      <c r="EL7">
        <v>0</v>
      </c>
      <c r="EM7" s="4">
        <f t="shared" si="8"/>
        <v>0</v>
      </c>
      <c r="EO7">
        <v>0</v>
      </c>
      <c r="EP7" s="4">
        <f t="shared" si="9"/>
        <v>0</v>
      </c>
      <c r="EQ7" t="s">
        <v>455</v>
      </c>
      <c r="ER7">
        <v>2500</v>
      </c>
      <c r="ES7" s="4">
        <f t="shared" si="10"/>
        <v>0.16666666666666666</v>
      </c>
      <c r="ET7" s="4" t="str">
        <f t="shared" si="11"/>
        <v>ORDINARIO</v>
      </c>
    </row>
    <row r="8" spans="1:221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9</v>
      </c>
      <c r="AS8">
        <v>1</v>
      </c>
      <c r="AT8" t="s">
        <v>432</v>
      </c>
      <c r="AU8">
        <v>7</v>
      </c>
      <c r="AV8" t="s">
        <v>753</v>
      </c>
      <c r="AW8">
        <v>7</v>
      </c>
      <c r="BE8">
        <v>1</v>
      </c>
      <c r="BF8" t="s">
        <v>754</v>
      </c>
      <c r="BI8" t="s">
        <v>755</v>
      </c>
      <c r="BS8" s="4">
        <f t="shared" si="6"/>
        <v>0</v>
      </c>
      <c r="CW8" t="s">
        <v>542</v>
      </c>
      <c r="CX8">
        <v>2024</v>
      </c>
      <c r="CY8" t="s">
        <v>756</v>
      </c>
      <c r="CZ8" t="s">
        <v>757</v>
      </c>
      <c r="DA8" t="s">
        <v>758</v>
      </c>
      <c r="DB8" t="s">
        <v>759</v>
      </c>
      <c r="DC8" t="s">
        <v>760</v>
      </c>
      <c r="DE8" t="s">
        <v>442</v>
      </c>
      <c r="DF8" t="s">
        <v>443</v>
      </c>
      <c r="EI8">
        <v>0</v>
      </c>
      <c r="EJ8" s="4">
        <f t="shared" si="7"/>
        <v>0</v>
      </c>
      <c r="EK8" t="s">
        <v>454</v>
      </c>
      <c r="EM8" s="4">
        <f t="shared" si="8"/>
        <v>0</v>
      </c>
      <c r="EN8" t="s">
        <v>761</v>
      </c>
      <c r="EP8" s="4">
        <f t="shared" si="9"/>
        <v>0</v>
      </c>
      <c r="EQ8" t="s">
        <v>455</v>
      </c>
      <c r="ES8" s="4">
        <f t="shared" si="10"/>
        <v>0</v>
      </c>
      <c r="ET8" s="4" t="str">
        <f t="shared" si="11"/>
        <v>ORDINARIO</v>
      </c>
    </row>
    <row r="9" spans="1:221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755</v>
      </c>
      <c r="BL9">
        <v>5</v>
      </c>
      <c r="BP9">
        <v>1</v>
      </c>
      <c r="BR9">
        <v>1</v>
      </c>
      <c r="BS9" s="4">
        <f t="shared" si="6"/>
        <v>26</v>
      </c>
      <c r="BT9">
        <v>10</v>
      </c>
      <c r="BV9">
        <v>8</v>
      </c>
      <c r="BW9">
        <v>8</v>
      </c>
      <c r="CP9">
        <v>1</v>
      </c>
      <c r="CQ9" t="s">
        <v>777</v>
      </c>
      <c r="CR9">
        <v>3</v>
      </c>
      <c r="CS9">
        <v>100000</v>
      </c>
      <c r="CT9">
        <v>100000</v>
      </c>
      <c r="CU9">
        <v>80000</v>
      </c>
      <c r="CV9">
        <v>22</v>
      </c>
      <c r="CW9" t="s">
        <v>542</v>
      </c>
      <c r="CX9">
        <v>2024</v>
      </c>
      <c r="CY9" t="s">
        <v>778</v>
      </c>
      <c r="CZ9" t="s">
        <v>779</v>
      </c>
      <c r="DA9" t="s">
        <v>780</v>
      </c>
      <c r="DB9" t="s">
        <v>780</v>
      </c>
      <c r="DC9" t="s">
        <v>781</v>
      </c>
      <c r="DE9" t="s">
        <v>442</v>
      </c>
      <c r="DF9" t="s">
        <v>443</v>
      </c>
      <c r="DH9" t="s">
        <v>782</v>
      </c>
      <c r="DV9" t="s">
        <v>783</v>
      </c>
      <c r="EI9">
        <v>0</v>
      </c>
      <c r="EJ9" s="4">
        <f t="shared" si="7"/>
        <v>0</v>
      </c>
      <c r="EK9" t="s">
        <v>454</v>
      </c>
      <c r="EL9">
        <v>200000</v>
      </c>
      <c r="EM9" s="4">
        <f t="shared" si="8"/>
        <v>142.85714285714286</v>
      </c>
      <c r="EN9" t="s">
        <v>761</v>
      </c>
      <c r="EO9">
        <v>80020</v>
      </c>
      <c r="EP9" s="4">
        <f t="shared" si="9"/>
        <v>40.01</v>
      </c>
      <c r="EQ9" t="s">
        <v>455</v>
      </c>
      <c r="ER9">
        <v>1000</v>
      </c>
      <c r="ES9" s="4">
        <f t="shared" si="10"/>
        <v>6.6666666666666666E-2</v>
      </c>
      <c r="ET9" s="4" t="str">
        <f t="shared" si="11"/>
        <v>ALTO</v>
      </c>
    </row>
    <row r="10" spans="1:221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1062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J10">
        <v>1</v>
      </c>
      <c r="BK10" t="s">
        <v>755</v>
      </c>
      <c r="BL10">
        <v>6</v>
      </c>
      <c r="BP10">
        <v>1</v>
      </c>
      <c r="BQ10">
        <v>1</v>
      </c>
      <c r="BR10">
        <v>5</v>
      </c>
      <c r="BS10" s="4">
        <f t="shared" si="6"/>
        <v>24</v>
      </c>
      <c r="BT10">
        <v>8</v>
      </c>
      <c r="BV10">
        <v>8</v>
      </c>
      <c r="BW10">
        <v>8</v>
      </c>
      <c r="CP10">
        <v>2</v>
      </c>
      <c r="CQ10" t="s">
        <v>777</v>
      </c>
      <c r="CR10">
        <v>3</v>
      </c>
      <c r="CS10">
        <v>40000</v>
      </c>
      <c r="CT10">
        <v>50000</v>
      </c>
      <c r="CU10">
        <v>60000</v>
      </c>
      <c r="CV10">
        <v>22</v>
      </c>
      <c r="CW10" t="s">
        <v>542</v>
      </c>
      <c r="CX10">
        <v>2024</v>
      </c>
      <c r="CY10" t="s">
        <v>795</v>
      </c>
      <c r="CZ10" t="s">
        <v>780</v>
      </c>
      <c r="DA10" t="s">
        <v>796</v>
      </c>
      <c r="DB10" t="s">
        <v>797</v>
      </c>
      <c r="DC10" t="s">
        <v>780</v>
      </c>
      <c r="DE10" t="s">
        <v>442</v>
      </c>
      <c r="DF10" t="s">
        <v>443</v>
      </c>
      <c r="DH10" t="s">
        <v>798</v>
      </c>
      <c r="DJ10" t="s">
        <v>799</v>
      </c>
      <c r="DM10" t="s">
        <v>800</v>
      </c>
      <c r="DP10" t="s">
        <v>801</v>
      </c>
      <c r="DS10" t="s">
        <v>802</v>
      </c>
      <c r="DV10" t="s">
        <v>803</v>
      </c>
      <c r="DY10" t="s">
        <v>804</v>
      </c>
      <c r="EB10" t="s">
        <v>843</v>
      </c>
      <c r="EI10">
        <v>0</v>
      </c>
      <c r="EJ10" s="4">
        <f t="shared" si="7"/>
        <v>0</v>
      </c>
      <c r="EK10" t="s">
        <v>454</v>
      </c>
      <c r="EL10">
        <v>90000</v>
      </c>
      <c r="EM10" s="4">
        <f t="shared" si="8"/>
        <v>64.285714285714292</v>
      </c>
      <c r="EN10" t="s">
        <v>761</v>
      </c>
      <c r="EO10">
        <v>6030</v>
      </c>
      <c r="EP10" s="4">
        <f t="shared" si="9"/>
        <v>3.0150000000000001</v>
      </c>
      <c r="EQ10" t="s">
        <v>455</v>
      </c>
      <c r="ER10">
        <v>1000</v>
      </c>
      <c r="ES10" s="4">
        <f t="shared" si="10"/>
        <v>6.6666666666666666E-2</v>
      </c>
      <c r="ET10" s="4" t="str">
        <f t="shared" si="11"/>
        <v>ALTO</v>
      </c>
    </row>
    <row r="11" spans="1:221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P11" t="s">
        <v>430</v>
      </c>
      <c r="AQ11" t="s">
        <v>431</v>
      </c>
      <c r="AR11" s="4">
        <f t="shared" si="0"/>
        <v>0</v>
      </c>
      <c r="BS11" s="4">
        <f t="shared" si="6"/>
        <v>0</v>
      </c>
      <c r="CR11">
        <v>3</v>
      </c>
      <c r="CV11">
        <v>20</v>
      </c>
      <c r="CW11" t="s">
        <v>542</v>
      </c>
      <c r="CX11">
        <v>2024</v>
      </c>
      <c r="CY11" t="s">
        <v>817</v>
      </c>
      <c r="CZ11" t="s">
        <v>818</v>
      </c>
      <c r="DA11" t="s">
        <v>819</v>
      </c>
      <c r="DB11" t="s">
        <v>820</v>
      </c>
      <c r="DC11" t="s">
        <v>555</v>
      </c>
      <c r="DE11" t="s">
        <v>442</v>
      </c>
      <c r="DF11" t="s">
        <v>443</v>
      </c>
      <c r="EH11" t="s">
        <v>821</v>
      </c>
      <c r="EJ11" s="4">
        <f t="shared" si="7"/>
        <v>0</v>
      </c>
      <c r="EK11" t="s">
        <v>454</v>
      </c>
      <c r="EM11" s="4">
        <f t="shared" si="8"/>
        <v>0</v>
      </c>
      <c r="EN11" t="s">
        <v>761</v>
      </c>
      <c r="EP11" s="4">
        <f t="shared" si="9"/>
        <v>0</v>
      </c>
      <c r="EQ11" t="s">
        <v>455</v>
      </c>
      <c r="ES11" s="4">
        <f t="shared" si="10"/>
        <v>0</v>
      </c>
      <c r="ET11" s="4" t="str">
        <f t="shared" si="11"/>
        <v>ORDINARIO</v>
      </c>
    </row>
    <row r="12" spans="1:221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G12" t="s">
        <v>809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R12" s="4">
        <f t="shared" si="0"/>
        <v>0</v>
      </c>
      <c r="BS12" s="4">
        <f t="shared" si="6"/>
        <v>0</v>
      </c>
      <c r="CW12" t="s">
        <v>542</v>
      </c>
      <c r="CX12">
        <v>2024</v>
      </c>
      <c r="DE12" t="s">
        <v>442</v>
      </c>
      <c r="DF12" t="s">
        <v>443</v>
      </c>
      <c r="EJ12" s="4">
        <f t="shared" si="7"/>
        <v>0</v>
      </c>
      <c r="EK12" t="s">
        <v>454</v>
      </c>
      <c r="EM12" s="4">
        <f t="shared" si="8"/>
        <v>0</v>
      </c>
      <c r="EN12" t="s">
        <v>761</v>
      </c>
      <c r="EP12" s="4">
        <f t="shared" si="9"/>
        <v>0</v>
      </c>
      <c r="EQ12" t="s">
        <v>455</v>
      </c>
      <c r="ES12" s="4">
        <f t="shared" si="10"/>
        <v>0</v>
      </c>
      <c r="ET12" s="4" t="str">
        <f t="shared" si="11"/>
        <v>ORDINARIO</v>
      </c>
    </row>
    <row r="13" spans="1:221" x14ac:dyDescent="0.3">
      <c r="A13">
        <v>11</v>
      </c>
      <c r="B13" t="s">
        <v>845</v>
      </c>
      <c r="C13" t="s">
        <v>950</v>
      </c>
      <c r="D13" t="s">
        <v>846</v>
      </c>
      <c r="E13" t="s">
        <v>847</v>
      </c>
      <c r="G13" t="s">
        <v>848</v>
      </c>
      <c r="H13" t="s">
        <v>849</v>
      </c>
      <c r="I13" t="s">
        <v>850</v>
      </c>
      <c r="J13">
        <v>113</v>
      </c>
      <c r="K13" t="s">
        <v>851</v>
      </c>
      <c r="L13" t="s">
        <v>422</v>
      </c>
      <c r="M13" t="s">
        <v>424</v>
      </c>
      <c r="N13" t="s">
        <v>424</v>
      </c>
      <c r="O13">
        <v>72000</v>
      </c>
      <c r="X13">
        <v>1</v>
      </c>
      <c r="Y13">
        <v>2</v>
      </c>
      <c r="Z13">
        <v>1</v>
      </c>
      <c r="AA13">
        <v>1</v>
      </c>
      <c r="AB13">
        <v>1</v>
      </c>
      <c r="AC13">
        <v>0</v>
      </c>
      <c r="AD13" t="s">
        <v>852</v>
      </c>
      <c r="AE13" t="s">
        <v>853</v>
      </c>
      <c r="AF13" t="s">
        <v>854</v>
      </c>
      <c r="AG13">
        <v>23</v>
      </c>
      <c r="AH13">
        <v>0</v>
      </c>
      <c r="AI13">
        <v>6</v>
      </c>
      <c r="AJ13">
        <v>17</v>
      </c>
      <c r="AK13">
        <v>0</v>
      </c>
      <c r="AL13">
        <v>0</v>
      </c>
      <c r="AM13">
        <v>1</v>
      </c>
      <c r="AP13" t="s">
        <v>534</v>
      </c>
      <c r="AQ13" t="s">
        <v>855</v>
      </c>
      <c r="AR13" s="4">
        <f t="shared" si="0"/>
        <v>22</v>
      </c>
      <c r="AS13">
        <v>2</v>
      </c>
      <c r="AT13" t="s">
        <v>1027</v>
      </c>
      <c r="AU13">
        <v>7</v>
      </c>
      <c r="AV13" t="s">
        <v>857</v>
      </c>
      <c r="AW13">
        <v>6</v>
      </c>
      <c r="AX13">
        <v>1</v>
      </c>
      <c r="BE13">
        <v>2</v>
      </c>
      <c r="BF13" t="s">
        <v>858</v>
      </c>
      <c r="BH13">
        <v>2</v>
      </c>
      <c r="BI13" t="s">
        <v>859</v>
      </c>
      <c r="BJ13">
        <v>19</v>
      </c>
      <c r="BK13" t="s">
        <v>860</v>
      </c>
      <c r="BL13">
        <v>7</v>
      </c>
      <c r="BN13">
        <v>2</v>
      </c>
      <c r="BQ13">
        <v>2</v>
      </c>
      <c r="BR13">
        <v>1</v>
      </c>
      <c r="BS13" s="4">
        <f t="shared" si="6"/>
        <v>6</v>
      </c>
      <c r="BT13">
        <v>4</v>
      </c>
      <c r="BU13">
        <v>1</v>
      </c>
      <c r="BW13">
        <v>1</v>
      </c>
      <c r="BX13">
        <v>1</v>
      </c>
      <c r="BZ13">
        <v>12</v>
      </c>
      <c r="CA13" t="s">
        <v>859</v>
      </c>
      <c r="CJ13">
        <v>4</v>
      </c>
      <c r="CK13" t="s">
        <v>861</v>
      </c>
      <c r="CN13">
        <v>2</v>
      </c>
      <c r="CO13" t="s">
        <v>862</v>
      </c>
      <c r="CV13">
        <v>9</v>
      </c>
      <c r="CW13" t="s">
        <v>856</v>
      </c>
      <c r="CX13">
        <v>2024</v>
      </c>
      <c r="DE13" t="s">
        <v>442</v>
      </c>
      <c r="DF13" t="s">
        <v>443</v>
      </c>
      <c r="DG13" t="s">
        <v>863</v>
      </c>
      <c r="DH13" t="s">
        <v>864</v>
      </c>
      <c r="DI13" t="s">
        <v>865</v>
      </c>
      <c r="DJ13" t="s">
        <v>866</v>
      </c>
      <c r="DK13" t="s">
        <v>867</v>
      </c>
      <c r="DL13" t="s">
        <v>868</v>
      </c>
      <c r="DM13" t="s">
        <v>869</v>
      </c>
      <c r="DN13" t="s">
        <v>870</v>
      </c>
      <c r="DO13" t="s">
        <v>871</v>
      </c>
      <c r="DP13" t="s">
        <v>872</v>
      </c>
      <c r="DQ13" t="s">
        <v>873</v>
      </c>
      <c r="DR13" t="s">
        <v>874</v>
      </c>
      <c r="DS13" t="s">
        <v>875</v>
      </c>
      <c r="DT13" t="s">
        <v>876</v>
      </c>
      <c r="DU13" t="s">
        <v>877</v>
      </c>
      <c r="DV13" t="s">
        <v>878</v>
      </c>
      <c r="DW13" t="s">
        <v>879</v>
      </c>
      <c r="DX13" t="s">
        <v>880</v>
      </c>
      <c r="DY13" t="s">
        <v>881</v>
      </c>
      <c r="DZ13" t="s">
        <v>870</v>
      </c>
      <c r="EA13" t="s">
        <v>882</v>
      </c>
      <c r="EB13" t="s">
        <v>883</v>
      </c>
      <c r="EC13" t="s">
        <v>876</v>
      </c>
      <c r="ED13" t="s">
        <v>884</v>
      </c>
      <c r="EE13" t="s">
        <v>885</v>
      </c>
      <c r="EF13" t="s">
        <v>886</v>
      </c>
      <c r="EG13" t="s">
        <v>887</v>
      </c>
      <c r="EI13">
        <v>0</v>
      </c>
      <c r="EJ13" s="4">
        <f t="shared" si="7"/>
        <v>0</v>
      </c>
      <c r="EL13">
        <v>0</v>
      </c>
      <c r="EM13" s="4">
        <f t="shared" si="8"/>
        <v>0</v>
      </c>
      <c r="EO13">
        <v>0</v>
      </c>
      <c r="EP13" s="4">
        <f t="shared" si="9"/>
        <v>0</v>
      </c>
      <c r="EQ13" t="s">
        <v>455</v>
      </c>
      <c r="ES13" s="4">
        <f t="shared" si="10"/>
        <v>0</v>
      </c>
      <c r="ET13" s="4" t="str">
        <f t="shared" si="11"/>
        <v>ORDINARIO</v>
      </c>
      <c r="EU13" t="s">
        <v>888</v>
      </c>
      <c r="EV13" t="s">
        <v>873</v>
      </c>
      <c r="EW13" t="s">
        <v>889</v>
      </c>
      <c r="EX13" t="s">
        <v>890</v>
      </c>
      <c r="EY13" t="s">
        <v>879</v>
      </c>
      <c r="EZ13" t="s">
        <v>891</v>
      </c>
      <c r="FA13" t="s">
        <v>892</v>
      </c>
      <c r="FB13" t="s">
        <v>879</v>
      </c>
      <c r="FC13" t="s">
        <v>893</v>
      </c>
      <c r="FD13" t="s">
        <v>894</v>
      </c>
      <c r="FE13" t="s">
        <v>879</v>
      </c>
      <c r="FF13" t="s">
        <v>895</v>
      </c>
      <c r="FG13" t="s">
        <v>896</v>
      </c>
      <c r="FH13" t="s">
        <v>867</v>
      </c>
      <c r="FI13" t="s">
        <v>897</v>
      </c>
      <c r="FJ13" t="s">
        <v>898</v>
      </c>
      <c r="FK13" t="s">
        <v>870</v>
      </c>
      <c r="FL13" t="s">
        <v>899</v>
      </c>
      <c r="FM13" t="s">
        <v>900</v>
      </c>
      <c r="FN13" t="s">
        <v>870</v>
      </c>
      <c r="FO13" t="s">
        <v>901</v>
      </c>
      <c r="FP13" t="s">
        <v>902</v>
      </c>
      <c r="FQ13" t="s">
        <v>870</v>
      </c>
      <c r="FR13" t="s">
        <v>903</v>
      </c>
      <c r="FS13" t="s">
        <v>904</v>
      </c>
      <c r="FT13" t="s">
        <v>870</v>
      </c>
      <c r="FU13" t="s">
        <v>905</v>
      </c>
      <c r="FV13" t="s">
        <v>906</v>
      </c>
      <c r="FW13" t="s">
        <v>870</v>
      </c>
      <c r="FX13" t="s">
        <v>907</v>
      </c>
      <c r="FY13" t="s">
        <v>908</v>
      </c>
      <c r="FZ13" t="s">
        <v>870</v>
      </c>
      <c r="GA13" t="s">
        <v>909</v>
      </c>
      <c r="GB13" t="s">
        <v>910</v>
      </c>
      <c r="GC13" t="s">
        <v>876</v>
      </c>
      <c r="GD13" t="s">
        <v>911</v>
      </c>
      <c r="GE13" t="s">
        <v>912</v>
      </c>
      <c r="GF13" t="s">
        <v>876</v>
      </c>
      <c r="GG13" t="s">
        <v>913</v>
      </c>
    </row>
    <row r="14" spans="1:221" x14ac:dyDescent="0.3">
      <c r="A14">
        <v>12</v>
      </c>
      <c r="B14" t="s">
        <v>845</v>
      </c>
      <c r="C14" t="s">
        <v>950</v>
      </c>
      <c r="D14" t="s">
        <v>1057</v>
      </c>
      <c r="E14" t="s">
        <v>847</v>
      </c>
      <c r="G14" t="s">
        <v>848</v>
      </c>
      <c r="H14" t="s">
        <v>849</v>
      </c>
      <c r="I14" t="s">
        <v>914</v>
      </c>
      <c r="J14">
        <v>1506</v>
      </c>
      <c r="L14" t="s">
        <v>422</v>
      </c>
      <c r="M14" t="s">
        <v>424</v>
      </c>
      <c r="N14" t="s">
        <v>424</v>
      </c>
      <c r="O14">
        <v>72000</v>
      </c>
      <c r="V14">
        <v>832.26</v>
      </c>
      <c r="W14">
        <v>832.26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915</v>
      </c>
      <c r="AE14" t="s">
        <v>853</v>
      </c>
      <c r="AF14" t="s">
        <v>954</v>
      </c>
      <c r="AG14">
        <v>15</v>
      </c>
      <c r="AH14">
        <v>0</v>
      </c>
      <c r="AI14">
        <v>6</v>
      </c>
      <c r="AJ14">
        <v>9</v>
      </c>
      <c r="AK14">
        <v>0</v>
      </c>
      <c r="AL14">
        <v>0</v>
      </c>
      <c r="AM14">
        <v>1</v>
      </c>
      <c r="AP14" t="s">
        <v>534</v>
      </c>
      <c r="AQ14" t="s">
        <v>855</v>
      </c>
      <c r="AR14" s="4">
        <f t="shared" si="0"/>
        <v>32</v>
      </c>
      <c r="AS14">
        <v>1</v>
      </c>
      <c r="AT14" t="s">
        <v>1027</v>
      </c>
      <c r="AU14">
        <v>6</v>
      </c>
      <c r="AV14" t="s">
        <v>857</v>
      </c>
      <c r="AW14">
        <v>4</v>
      </c>
      <c r="AX14">
        <v>2</v>
      </c>
      <c r="BE14">
        <v>2</v>
      </c>
      <c r="BF14" t="s">
        <v>858</v>
      </c>
      <c r="BH14">
        <v>2</v>
      </c>
      <c r="BI14" t="s">
        <v>859</v>
      </c>
      <c r="BJ14">
        <v>19</v>
      </c>
      <c r="BK14" t="s">
        <v>860</v>
      </c>
      <c r="BL14">
        <v>19</v>
      </c>
      <c r="BN14">
        <v>1</v>
      </c>
      <c r="BQ14">
        <v>3</v>
      </c>
      <c r="BR14">
        <v>1</v>
      </c>
      <c r="BS14" s="4">
        <f t="shared" si="6"/>
        <v>11</v>
      </c>
      <c r="BT14">
        <v>9</v>
      </c>
      <c r="BU14">
        <v>1</v>
      </c>
      <c r="BW14">
        <v>1</v>
      </c>
      <c r="BX14">
        <v>1</v>
      </c>
      <c r="BZ14">
        <v>9</v>
      </c>
      <c r="CA14" t="s">
        <v>859</v>
      </c>
      <c r="CJ14">
        <v>4</v>
      </c>
      <c r="CK14" t="s">
        <v>861</v>
      </c>
      <c r="CN14">
        <v>2</v>
      </c>
      <c r="CO14" t="s">
        <v>862</v>
      </c>
      <c r="CV14">
        <v>1</v>
      </c>
      <c r="CW14" t="s">
        <v>856</v>
      </c>
      <c r="CX14">
        <v>2024</v>
      </c>
      <c r="DE14" t="s">
        <v>442</v>
      </c>
      <c r="DF14" t="s">
        <v>443</v>
      </c>
      <c r="DG14" t="s">
        <v>916</v>
      </c>
      <c r="DH14" t="s">
        <v>917</v>
      </c>
      <c r="DI14" t="s">
        <v>918</v>
      </c>
      <c r="DJ14" t="s">
        <v>919</v>
      </c>
      <c r="DK14" t="s">
        <v>876</v>
      </c>
      <c r="DL14" t="s">
        <v>920</v>
      </c>
      <c r="DM14" t="s">
        <v>921</v>
      </c>
      <c r="DN14" t="s">
        <v>870</v>
      </c>
      <c r="DO14" t="s">
        <v>922</v>
      </c>
      <c r="DP14" t="s">
        <v>923</v>
      </c>
      <c r="DQ14" t="s">
        <v>870</v>
      </c>
      <c r="DR14" t="s">
        <v>924</v>
      </c>
      <c r="DS14" t="s">
        <v>925</v>
      </c>
      <c r="DT14" t="s">
        <v>870</v>
      </c>
      <c r="DU14" t="s">
        <v>926</v>
      </c>
      <c r="DV14" t="s">
        <v>927</v>
      </c>
      <c r="DW14" t="s">
        <v>928</v>
      </c>
      <c r="DX14" t="s">
        <v>929</v>
      </c>
      <c r="DY14" t="s">
        <v>930</v>
      </c>
      <c r="DZ14" t="s">
        <v>873</v>
      </c>
      <c r="EA14" t="s">
        <v>931</v>
      </c>
      <c r="EB14" t="s">
        <v>932</v>
      </c>
      <c r="EC14" t="s">
        <v>876</v>
      </c>
      <c r="ED14" t="s">
        <v>933</v>
      </c>
      <c r="EE14" t="s">
        <v>934</v>
      </c>
      <c r="EF14" t="s">
        <v>876</v>
      </c>
      <c r="EG14" t="s">
        <v>935</v>
      </c>
      <c r="EI14">
        <v>0</v>
      </c>
      <c r="EJ14" s="4">
        <f t="shared" si="7"/>
        <v>0</v>
      </c>
      <c r="EL14">
        <v>0</v>
      </c>
      <c r="EM14" s="4">
        <f t="shared" si="8"/>
        <v>0</v>
      </c>
      <c r="EO14">
        <v>0</v>
      </c>
      <c r="EP14" s="4">
        <f t="shared" si="9"/>
        <v>0</v>
      </c>
      <c r="EQ14" t="s">
        <v>455</v>
      </c>
      <c r="ES14" s="4">
        <f t="shared" si="10"/>
        <v>0</v>
      </c>
      <c r="ET14" s="4" t="str">
        <f t="shared" si="11"/>
        <v>ORDINARIO</v>
      </c>
      <c r="EU14" t="s">
        <v>936</v>
      </c>
      <c r="EV14" t="s">
        <v>870</v>
      </c>
      <c r="EW14" t="s">
        <v>937</v>
      </c>
      <c r="EX14" t="s">
        <v>938</v>
      </c>
      <c r="EY14" t="s">
        <v>939</v>
      </c>
      <c r="EZ14" t="s">
        <v>940</v>
      </c>
      <c r="FA14" t="s">
        <v>941</v>
      </c>
      <c r="FB14" t="s">
        <v>870</v>
      </c>
      <c r="FC14" t="s">
        <v>942</v>
      </c>
      <c r="FD14" t="s">
        <v>943</v>
      </c>
      <c r="FE14" t="s">
        <v>870</v>
      </c>
      <c r="FF14" t="s">
        <v>944</v>
      </c>
      <c r="FG14" t="s">
        <v>945</v>
      </c>
      <c r="FH14" t="s">
        <v>873</v>
      </c>
      <c r="FI14" t="s">
        <v>946</v>
      </c>
    </row>
    <row r="15" spans="1:221" x14ac:dyDescent="0.3">
      <c r="A15">
        <v>13</v>
      </c>
      <c r="B15" t="s">
        <v>845</v>
      </c>
      <c r="C15" t="s">
        <v>950</v>
      </c>
      <c r="D15" t="s">
        <v>1058</v>
      </c>
      <c r="E15" t="s">
        <v>847</v>
      </c>
      <c r="G15" t="s">
        <v>848</v>
      </c>
      <c r="H15" t="s">
        <v>849</v>
      </c>
      <c r="I15" t="s">
        <v>947</v>
      </c>
      <c r="J15">
        <v>3710</v>
      </c>
      <c r="K15" t="s">
        <v>998</v>
      </c>
      <c r="L15" t="s">
        <v>948</v>
      </c>
      <c r="M15" t="s">
        <v>424</v>
      </c>
      <c r="N15" t="s">
        <v>424</v>
      </c>
      <c r="X15">
        <v>1</v>
      </c>
      <c r="Y15">
        <v>1</v>
      </c>
      <c r="Z15">
        <v>1</v>
      </c>
      <c r="AA15">
        <v>2</v>
      </c>
      <c r="AB15">
        <v>0</v>
      </c>
      <c r="AC15">
        <v>0</v>
      </c>
      <c r="AD15" t="s">
        <v>949</v>
      </c>
      <c r="AE15" t="s">
        <v>853</v>
      </c>
      <c r="AF15" t="s">
        <v>955</v>
      </c>
      <c r="AG15">
        <v>9</v>
      </c>
      <c r="AH15">
        <v>0</v>
      </c>
      <c r="AI15">
        <v>2</v>
      </c>
      <c r="AJ15">
        <v>7</v>
      </c>
      <c r="AK15">
        <v>0</v>
      </c>
      <c r="AL15">
        <v>0</v>
      </c>
      <c r="AM15">
        <v>1</v>
      </c>
      <c r="AP15" t="s">
        <v>534</v>
      </c>
      <c r="AQ15" t="s">
        <v>855</v>
      </c>
      <c r="AR15" s="4">
        <f t="shared" si="0"/>
        <v>15</v>
      </c>
      <c r="AS15">
        <v>1</v>
      </c>
      <c r="AT15" t="s">
        <v>1027</v>
      </c>
      <c r="AU15">
        <v>5</v>
      </c>
      <c r="AV15" t="s">
        <v>857</v>
      </c>
      <c r="AW15">
        <v>4</v>
      </c>
      <c r="AX15">
        <v>1</v>
      </c>
      <c r="BE15">
        <v>2</v>
      </c>
      <c r="BF15" t="s">
        <v>858</v>
      </c>
      <c r="BG15">
        <v>2</v>
      </c>
      <c r="BI15" t="s">
        <v>859</v>
      </c>
      <c r="BJ15">
        <v>14</v>
      </c>
      <c r="BK15" t="s">
        <v>860</v>
      </c>
      <c r="BL15">
        <v>3</v>
      </c>
      <c r="BN15">
        <v>2</v>
      </c>
      <c r="BP15">
        <v>1</v>
      </c>
      <c r="BQ15">
        <v>1</v>
      </c>
      <c r="BR15">
        <v>8</v>
      </c>
      <c r="BS15" s="4">
        <f t="shared" si="6"/>
        <v>6</v>
      </c>
      <c r="BT15">
        <v>1</v>
      </c>
      <c r="BU15">
        <v>1</v>
      </c>
      <c r="BW15">
        <v>4</v>
      </c>
      <c r="BX15">
        <v>1</v>
      </c>
      <c r="BZ15">
        <v>5</v>
      </c>
      <c r="CA15" t="s">
        <v>859</v>
      </c>
      <c r="CJ15">
        <v>4</v>
      </c>
      <c r="CK15" t="s">
        <v>861</v>
      </c>
      <c r="CN15">
        <v>2</v>
      </c>
      <c r="CO15" t="s">
        <v>862</v>
      </c>
      <c r="CV15">
        <v>19</v>
      </c>
      <c r="CW15" t="s">
        <v>856</v>
      </c>
      <c r="CX15">
        <v>2024</v>
      </c>
      <c r="DE15" t="s">
        <v>442</v>
      </c>
      <c r="DF15" t="s">
        <v>443</v>
      </c>
      <c r="DG15" t="s">
        <v>956</v>
      </c>
      <c r="DH15" t="s">
        <v>957</v>
      </c>
      <c r="DJ15" t="s">
        <v>958</v>
      </c>
      <c r="DK15" t="s">
        <v>876</v>
      </c>
      <c r="DL15" t="s">
        <v>959</v>
      </c>
      <c r="DM15" t="s">
        <v>960</v>
      </c>
      <c r="DN15" t="s">
        <v>870</v>
      </c>
      <c r="DO15" t="s">
        <v>961</v>
      </c>
      <c r="DP15" t="s">
        <v>962</v>
      </c>
      <c r="DQ15" t="s">
        <v>886</v>
      </c>
      <c r="DR15" t="s">
        <v>963</v>
      </c>
      <c r="DS15" t="s">
        <v>964</v>
      </c>
      <c r="DT15" t="s">
        <v>879</v>
      </c>
      <c r="DU15" t="s">
        <v>965</v>
      </c>
      <c r="DV15" t="s">
        <v>966</v>
      </c>
      <c r="DW15" t="s">
        <v>876</v>
      </c>
      <c r="DX15" t="s">
        <v>967</v>
      </c>
      <c r="DY15" t="s">
        <v>968</v>
      </c>
      <c r="DZ15" t="s">
        <v>879</v>
      </c>
      <c r="EA15" t="s">
        <v>969</v>
      </c>
      <c r="EB15" t="s">
        <v>970</v>
      </c>
      <c r="EC15" t="s">
        <v>870</v>
      </c>
      <c r="EI15">
        <v>0</v>
      </c>
      <c r="EJ15" s="4">
        <f t="shared" si="7"/>
        <v>0</v>
      </c>
      <c r="EL15">
        <v>0</v>
      </c>
      <c r="EM15" s="4">
        <f t="shared" si="8"/>
        <v>0</v>
      </c>
      <c r="EO15">
        <v>0</v>
      </c>
      <c r="EP15" s="4">
        <f t="shared" si="9"/>
        <v>0</v>
      </c>
      <c r="EQ15" t="s">
        <v>455</v>
      </c>
      <c r="ES15" s="4">
        <f t="shared" si="10"/>
        <v>0</v>
      </c>
      <c r="ET15" s="4" t="str">
        <f t="shared" si="11"/>
        <v>ORDINARIO</v>
      </c>
    </row>
    <row r="16" spans="1:221" x14ac:dyDescent="0.3">
      <c r="A16">
        <v>14</v>
      </c>
      <c r="B16" t="s">
        <v>845</v>
      </c>
      <c r="C16" t="s">
        <v>950</v>
      </c>
      <c r="D16" t="s">
        <v>1059</v>
      </c>
      <c r="E16" t="s">
        <v>847</v>
      </c>
      <c r="G16" t="s">
        <v>848</v>
      </c>
      <c r="H16" t="s">
        <v>849</v>
      </c>
      <c r="I16" t="s">
        <v>947</v>
      </c>
      <c r="J16">
        <v>3922</v>
      </c>
      <c r="K16" t="s">
        <v>997</v>
      </c>
      <c r="L16" t="s">
        <v>948</v>
      </c>
      <c r="M16" t="s">
        <v>424</v>
      </c>
      <c r="N16" t="s">
        <v>424</v>
      </c>
      <c r="X16">
        <v>1</v>
      </c>
      <c r="Y16">
        <v>1</v>
      </c>
      <c r="Z16">
        <v>1</v>
      </c>
      <c r="AA16">
        <v>1</v>
      </c>
      <c r="AB16">
        <v>2</v>
      </c>
      <c r="AC16">
        <v>0</v>
      </c>
      <c r="AD16" t="s">
        <v>463</v>
      </c>
      <c r="AE16" t="s">
        <v>853</v>
      </c>
      <c r="AF16" t="s">
        <v>971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855</v>
      </c>
      <c r="AR16" s="4">
        <f t="shared" si="0"/>
        <v>22</v>
      </c>
      <c r="AS16">
        <v>2</v>
      </c>
      <c r="AT16" t="s">
        <v>1026</v>
      </c>
      <c r="AU16">
        <v>6</v>
      </c>
      <c r="AV16" t="s">
        <v>1002</v>
      </c>
      <c r="AW16">
        <v>5</v>
      </c>
      <c r="AX16">
        <v>1</v>
      </c>
      <c r="BE16">
        <v>2</v>
      </c>
      <c r="BF16" t="s">
        <v>858</v>
      </c>
      <c r="BH16">
        <v>3</v>
      </c>
      <c r="BI16" t="s">
        <v>859</v>
      </c>
      <c r="BJ16">
        <v>12</v>
      </c>
      <c r="BK16" t="s">
        <v>1214</v>
      </c>
      <c r="BL16">
        <v>4</v>
      </c>
      <c r="BN16">
        <v>2</v>
      </c>
      <c r="BO16">
        <v>1</v>
      </c>
      <c r="BP16">
        <v>1</v>
      </c>
      <c r="BQ16">
        <v>4</v>
      </c>
      <c r="BR16">
        <v>2</v>
      </c>
      <c r="BS16" s="4">
        <f t="shared" si="6"/>
        <v>1</v>
      </c>
      <c r="BT16">
        <v>1</v>
      </c>
      <c r="BZ16">
        <v>9</v>
      </c>
      <c r="CA16" t="s">
        <v>972</v>
      </c>
      <c r="CJ16">
        <v>4</v>
      </c>
      <c r="CK16" t="s">
        <v>973</v>
      </c>
      <c r="CN16">
        <v>2</v>
      </c>
      <c r="CO16" t="s">
        <v>862</v>
      </c>
      <c r="CV16">
        <v>19</v>
      </c>
      <c r="CW16" t="s">
        <v>856</v>
      </c>
      <c r="CX16">
        <v>2024</v>
      </c>
      <c r="DE16" t="s">
        <v>442</v>
      </c>
      <c r="DF16" t="s">
        <v>443</v>
      </c>
      <c r="DG16" t="s">
        <v>974</v>
      </c>
      <c r="DH16" s="1" t="s">
        <v>975</v>
      </c>
      <c r="DI16" t="s">
        <v>977</v>
      </c>
      <c r="DJ16" t="s">
        <v>978</v>
      </c>
      <c r="DK16" t="s">
        <v>979</v>
      </c>
      <c r="DL16" t="s">
        <v>980</v>
      </c>
      <c r="DM16" t="s">
        <v>981</v>
      </c>
      <c r="DN16" t="s">
        <v>979</v>
      </c>
      <c r="DO16" t="s">
        <v>982</v>
      </c>
      <c r="DP16" t="s">
        <v>983</v>
      </c>
      <c r="DQ16" t="s">
        <v>979</v>
      </c>
      <c r="DR16" t="s">
        <v>984</v>
      </c>
      <c r="DS16" t="s">
        <v>985</v>
      </c>
      <c r="DT16" t="s">
        <v>979</v>
      </c>
      <c r="DU16" t="s">
        <v>986</v>
      </c>
      <c r="DY16" t="s">
        <v>987</v>
      </c>
      <c r="DZ16" t="s">
        <v>976</v>
      </c>
      <c r="EA16" t="s">
        <v>988</v>
      </c>
      <c r="EB16" t="s">
        <v>989</v>
      </c>
      <c r="EC16" t="s">
        <v>976</v>
      </c>
      <c r="ED16" t="s">
        <v>990</v>
      </c>
      <c r="EE16" t="s">
        <v>991</v>
      </c>
      <c r="EF16" t="s">
        <v>976</v>
      </c>
      <c r="EG16" t="s">
        <v>992</v>
      </c>
      <c r="EI16">
        <v>0</v>
      </c>
      <c r="EJ16" s="4">
        <f t="shared" si="7"/>
        <v>0</v>
      </c>
      <c r="EL16">
        <v>0</v>
      </c>
      <c r="EM16" s="4">
        <f t="shared" si="8"/>
        <v>0</v>
      </c>
      <c r="EO16">
        <v>0</v>
      </c>
      <c r="EP16" s="4">
        <f t="shared" si="9"/>
        <v>0</v>
      </c>
      <c r="EQ16" t="s">
        <v>455</v>
      </c>
      <c r="ES16" s="4">
        <f t="shared" si="10"/>
        <v>0</v>
      </c>
      <c r="ET16" s="4" t="str">
        <f t="shared" si="11"/>
        <v>ORDINARIO</v>
      </c>
      <c r="EU16" t="s">
        <v>993</v>
      </c>
      <c r="EV16" t="s">
        <v>976</v>
      </c>
      <c r="EW16" t="s">
        <v>994</v>
      </c>
    </row>
    <row r="17" spans="1:159" x14ac:dyDescent="0.3">
      <c r="A17">
        <v>15</v>
      </c>
      <c r="B17" t="s">
        <v>845</v>
      </c>
      <c r="C17" t="s">
        <v>950</v>
      </c>
      <c r="D17" t="s">
        <v>1060</v>
      </c>
      <c r="E17" t="s">
        <v>847</v>
      </c>
      <c r="G17" t="s">
        <v>848</v>
      </c>
      <c r="H17" t="s">
        <v>849</v>
      </c>
      <c r="I17" t="s">
        <v>995</v>
      </c>
      <c r="J17">
        <v>11302</v>
      </c>
      <c r="K17" t="s">
        <v>996</v>
      </c>
      <c r="L17" t="s">
        <v>999</v>
      </c>
      <c r="M17" t="s">
        <v>424</v>
      </c>
      <c r="N17" t="s">
        <v>424</v>
      </c>
      <c r="P17">
        <v>2223953433</v>
      </c>
      <c r="Q17" s="3" t="s">
        <v>1000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915</v>
      </c>
      <c r="AE17" t="s">
        <v>853</v>
      </c>
      <c r="AF17" t="s">
        <v>1001</v>
      </c>
      <c r="AG17">
        <v>10</v>
      </c>
      <c r="AH17">
        <v>0</v>
      </c>
      <c r="AI17">
        <v>5</v>
      </c>
      <c r="AJ17">
        <v>5</v>
      </c>
      <c r="AK17">
        <v>0</v>
      </c>
      <c r="AL17">
        <v>0</v>
      </c>
      <c r="AM17">
        <v>1</v>
      </c>
      <c r="AP17" t="s">
        <v>534</v>
      </c>
      <c r="AQ17" t="s">
        <v>855</v>
      </c>
      <c r="AR17" s="4">
        <f t="shared" si="0"/>
        <v>19</v>
      </c>
      <c r="AS17">
        <v>1</v>
      </c>
      <c r="AT17" t="s">
        <v>1027</v>
      </c>
      <c r="AU17">
        <v>6</v>
      </c>
      <c r="AV17" t="s">
        <v>857</v>
      </c>
      <c r="AW17">
        <v>5</v>
      </c>
      <c r="AX17">
        <v>1</v>
      </c>
      <c r="BE17">
        <v>3</v>
      </c>
      <c r="BF17" t="s">
        <v>858</v>
      </c>
      <c r="BJ17">
        <v>13</v>
      </c>
      <c r="BK17" t="s">
        <v>860</v>
      </c>
      <c r="BL17">
        <v>4</v>
      </c>
      <c r="BN17">
        <v>2</v>
      </c>
      <c r="BQ17">
        <v>3</v>
      </c>
      <c r="BR17">
        <v>1</v>
      </c>
      <c r="BS17" s="4">
        <f t="shared" si="6"/>
        <v>5</v>
      </c>
      <c r="BT17">
        <v>3</v>
      </c>
      <c r="BU17">
        <v>1</v>
      </c>
      <c r="BW17">
        <v>1</v>
      </c>
      <c r="BX17">
        <v>1</v>
      </c>
      <c r="BZ17">
        <v>4</v>
      </c>
      <c r="CA17" t="s">
        <v>859</v>
      </c>
      <c r="CJ17">
        <v>4</v>
      </c>
      <c r="CK17" t="s">
        <v>861</v>
      </c>
      <c r="CN17">
        <v>2</v>
      </c>
      <c r="CO17" t="s">
        <v>862</v>
      </c>
      <c r="CV17">
        <v>2</v>
      </c>
      <c r="CW17" t="s">
        <v>856</v>
      </c>
      <c r="CX17">
        <v>2024</v>
      </c>
      <c r="DE17" t="s">
        <v>442</v>
      </c>
      <c r="DF17" t="s">
        <v>443</v>
      </c>
      <c r="DG17" t="s">
        <v>1003</v>
      </c>
      <c r="DH17" t="s">
        <v>1004</v>
      </c>
      <c r="DI17" t="s">
        <v>1005</v>
      </c>
      <c r="DJ17" t="s">
        <v>1006</v>
      </c>
      <c r="DK17" t="s">
        <v>876</v>
      </c>
      <c r="DL17" t="s">
        <v>1007</v>
      </c>
      <c r="DM17" t="s">
        <v>1008</v>
      </c>
      <c r="DN17" t="s">
        <v>876</v>
      </c>
      <c r="DO17" t="s">
        <v>1009</v>
      </c>
      <c r="DP17" t="s">
        <v>1010</v>
      </c>
      <c r="DQ17" t="s">
        <v>928</v>
      </c>
      <c r="DR17" t="s">
        <v>1011</v>
      </c>
      <c r="DS17" t="s">
        <v>1012</v>
      </c>
      <c r="DT17" t="s">
        <v>928</v>
      </c>
      <c r="DU17" t="s">
        <v>1013</v>
      </c>
      <c r="DV17" t="s">
        <v>1014</v>
      </c>
      <c r="DW17" t="s">
        <v>886</v>
      </c>
      <c r="DX17" t="s">
        <v>1015</v>
      </c>
      <c r="DY17" t="s">
        <v>1016</v>
      </c>
      <c r="DZ17" t="s">
        <v>870</v>
      </c>
      <c r="EA17" t="s">
        <v>1017</v>
      </c>
      <c r="EB17" t="s">
        <v>1018</v>
      </c>
      <c r="EC17" t="s">
        <v>876</v>
      </c>
      <c r="ED17" t="s">
        <v>1019</v>
      </c>
      <c r="EE17" t="s">
        <v>1020</v>
      </c>
      <c r="EF17" t="s">
        <v>870</v>
      </c>
      <c r="EG17" t="s">
        <v>1021</v>
      </c>
      <c r="EI17">
        <v>0</v>
      </c>
      <c r="EJ17" s="4">
        <f t="shared" si="7"/>
        <v>0</v>
      </c>
      <c r="EL17">
        <v>0</v>
      </c>
      <c r="EM17" s="4">
        <f t="shared" si="8"/>
        <v>0</v>
      </c>
      <c r="EO17">
        <v>0</v>
      </c>
      <c r="EP17" s="4">
        <f t="shared" si="9"/>
        <v>0</v>
      </c>
      <c r="EQ17" t="s">
        <v>455</v>
      </c>
      <c r="ES17" s="4">
        <f t="shared" si="10"/>
        <v>0</v>
      </c>
      <c r="ET17" s="4" t="str">
        <f t="shared" si="11"/>
        <v>ORDINARIO</v>
      </c>
    </row>
    <row r="18" spans="1:159" x14ac:dyDescent="0.3">
      <c r="A18">
        <v>16</v>
      </c>
      <c r="B18" t="s">
        <v>845</v>
      </c>
      <c r="C18" t="s">
        <v>950</v>
      </c>
      <c r="D18" t="s">
        <v>1061</v>
      </c>
      <c r="E18" t="s">
        <v>847</v>
      </c>
      <c r="G18" t="s">
        <v>848</v>
      </c>
      <c r="H18" t="s">
        <v>849</v>
      </c>
      <c r="I18" t="s">
        <v>1022</v>
      </c>
      <c r="J18">
        <v>8310</v>
      </c>
      <c r="K18" t="s">
        <v>1023</v>
      </c>
      <c r="L18" t="s">
        <v>1024</v>
      </c>
      <c r="M18" t="s">
        <v>424</v>
      </c>
      <c r="N18" t="s">
        <v>424</v>
      </c>
      <c r="P18">
        <v>2222287246</v>
      </c>
      <c r="Q18" s="3" t="s">
        <v>1025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427</v>
      </c>
      <c r="AE18" t="s">
        <v>853</v>
      </c>
      <c r="AF18" t="s">
        <v>1028</v>
      </c>
      <c r="AG18">
        <v>12</v>
      </c>
      <c r="AH18">
        <v>0</v>
      </c>
      <c r="AI18">
        <v>9</v>
      </c>
      <c r="AJ18">
        <v>3</v>
      </c>
      <c r="AK18">
        <v>0</v>
      </c>
      <c r="AL18">
        <v>0</v>
      </c>
      <c r="AM18">
        <v>1</v>
      </c>
      <c r="AP18" t="s">
        <v>534</v>
      </c>
      <c r="AQ18" t="s">
        <v>855</v>
      </c>
      <c r="AR18" s="4">
        <f t="shared" si="0"/>
        <v>16</v>
      </c>
      <c r="AS18">
        <v>1</v>
      </c>
      <c r="AT18" t="s">
        <v>1027</v>
      </c>
      <c r="AU18">
        <v>5</v>
      </c>
      <c r="AV18" t="s">
        <v>857</v>
      </c>
      <c r="AW18">
        <v>4</v>
      </c>
      <c r="AX18">
        <v>1</v>
      </c>
      <c r="BE18">
        <v>2</v>
      </c>
      <c r="BF18" t="s">
        <v>858</v>
      </c>
      <c r="BJ18">
        <v>11</v>
      </c>
      <c r="BK18" t="s">
        <v>860</v>
      </c>
      <c r="BL18">
        <v>3</v>
      </c>
      <c r="BN18">
        <v>2</v>
      </c>
      <c r="BQ18">
        <v>3</v>
      </c>
      <c r="BR18">
        <v>1</v>
      </c>
      <c r="BS18" s="4">
        <f t="shared" si="6"/>
        <v>14</v>
      </c>
      <c r="BT18">
        <v>6</v>
      </c>
      <c r="BU18">
        <v>1</v>
      </c>
      <c r="BW18">
        <v>4</v>
      </c>
      <c r="BX18">
        <v>4</v>
      </c>
      <c r="BZ18">
        <v>4</v>
      </c>
      <c r="CA18" t="s">
        <v>859</v>
      </c>
      <c r="CJ18">
        <v>4</v>
      </c>
      <c r="CK18" t="s">
        <v>861</v>
      </c>
      <c r="CN18">
        <v>2</v>
      </c>
      <c r="CO18" t="s">
        <v>862</v>
      </c>
      <c r="CV18">
        <v>2</v>
      </c>
      <c r="CW18" t="s">
        <v>856</v>
      </c>
      <c r="CX18">
        <v>2024</v>
      </c>
      <c r="DE18" t="s">
        <v>442</v>
      </c>
      <c r="DF18" t="s">
        <v>443</v>
      </c>
      <c r="DG18" t="s">
        <v>1029</v>
      </c>
      <c r="DH18" t="s">
        <v>1030</v>
      </c>
      <c r="DI18" t="s">
        <v>1031</v>
      </c>
      <c r="DJ18" t="s">
        <v>1032</v>
      </c>
      <c r="DK18" t="s">
        <v>870</v>
      </c>
      <c r="DL18" t="s">
        <v>1033</v>
      </c>
      <c r="DM18" t="s">
        <v>1034</v>
      </c>
      <c r="DN18" t="s">
        <v>870</v>
      </c>
      <c r="DO18" t="s">
        <v>1035</v>
      </c>
      <c r="DP18" t="s">
        <v>1036</v>
      </c>
      <c r="DQ18" t="s">
        <v>876</v>
      </c>
      <c r="DR18" t="s">
        <v>1037</v>
      </c>
      <c r="DS18" t="s">
        <v>1038</v>
      </c>
      <c r="DT18" t="s">
        <v>870</v>
      </c>
      <c r="DU18" t="s">
        <v>1039</v>
      </c>
      <c r="DV18" t="s">
        <v>1040</v>
      </c>
      <c r="DW18" t="s">
        <v>876</v>
      </c>
      <c r="DX18" t="s">
        <v>1041</v>
      </c>
      <c r="DY18" t="s">
        <v>1042</v>
      </c>
      <c r="DZ18" t="s">
        <v>876</v>
      </c>
      <c r="EA18" t="s">
        <v>1043</v>
      </c>
      <c r="EB18" t="s">
        <v>1044</v>
      </c>
      <c r="EC18" t="s">
        <v>870</v>
      </c>
      <c r="ED18" t="s">
        <v>1045</v>
      </c>
      <c r="EE18" t="s">
        <v>1046</v>
      </c>
      <c r="EF18" t="s">
        <v>886</v>
      </c>
      <c r="EG18" t="s">
        <v>1047</v>
      </c>
      <c r="EI18">
        <v>0</v>
      </c>
      <c r="EJ18" s="4">
        <f t="shared" si="7"/>
        <v>0</v>
      </c>
      <c r="EL18">
        <v>0</v>
      </c>
      <c r="EM18" s="4">
        <f t="shared" si="8"/>
        <v>0</v>
      </c>
      <c r="EO18">
        <v>0</v>
      </c>
      <c r="EP18" s="4">
        <f t="shared" si="9"/>
        <v>0</v>
      </c>
      <c r="EQ18" t="s">
        <v>455</v>
      </c>
      <c r="ES18" s="4">
        <f t="shared" si="10"/>
        <v>0</v>
      </c>
      <c r="ET18" s="4" t="str">
        <f t="shared" si="11"/>
        <v>ORDINARIO</v>
      </c>
      <c r="EU18" t="s">
        <v>1048</v>
      </c>
      <c r="EV18" t="s">
        <v>1049</v>
      </c>
      <c r="EW18" t="s">
        <v>1050</v>
      </c>
      <c r="EX18" t="s">
        <v>1051</v>
      </c>
      <c r="EY18" t="s">
        <v>928</v>
      </c>
      <c r="EZ18" t="s">
        <v>1052</v>
      </c>
    </row>
    <row r="19" spans="1:159" x14ac:dyDescent="0.3">
      <c r="A19">
        <v>17</v>
      </c>
      <c r="B19" t="s">
        <v>845</v>
      </c>
      <c r="C19" t="s">
        <v>950</v>
      </c>
      <c r="D19" t="s">
        <v>1053</v>
      </c>
      <c r="E19" t="s">
        <v>847</v>
      </c>
      <c r="G19" t="s">
        <v>848</v>
      </c>
      <c r="H19" t="s">
        <v>849</v>
      </c>
      <c r="I19" t="s">
        <v>1054</v>
      </c>
      <c r="J19">
        <v>2510</v>
      </c>
      <c r="L19" t="s">
        <v>1055</v>
      </c>
      <c r="M19" t="s">
        <v>424</v>
      </c>
      <c r="N19" t="s">
        <v>424</v>
      </c>
      <c r="P19">
        <v>2222296000</v>
      </c>
      <c r="Q19" s="3" t="s">
        <v>1056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 t="s">
        <v>915</v>
      </c>
      <c r="AE19" t="s">
        <v>853</v>
      </c>
      <c r="AF19" t="s">
        <v>1063</v>
      </c>
      <c r="AG19">
        <v>13</v>
      </c>
      <c r="AH19">
        <v>0</v>
      </c>
      <c r="AI19">
        <v>6</v>
      </c>
      <c r="AJ19">
        <v>7</v>
      </c>
      <c r="AK19">
        <v>0</v>
      </c>
      <c r="AL19">
        <v>0</v>
      </c>
      <c r="AM19">
        <v>1</v>
      </c>
      <c r="AP19" t="s">
        <v>534</v>
      </c>
      <c r="AQ19" t="s">
        <v>855</v>
      </c>
      <c r="AR19" s="4">
        <f t="shared" si="0"/>
        <v>29</v>
      </c>
      <c r="AS19">
        <v>2</v>
      </c>
      <c r="AT19" t="s">
        <v>1027</v>
      </c>
      <c r="AU19">
        <v>7</v>
      </c>
      <c r="AV19" t="s">
        <v>857</v>
      </c>
      <c r="AW19">
        <v>6</v>
      </c>
      <c r="AX19">
        <v>1</v>
      </c>
      <c r="BE19">
        <v>4</v>
      </c>
      <c r="BF19" t="s">
        <v>858</v>
      </c>
      <c r="BJ19">
        <v>17</v>
      </c>
      <c r="BK19" t="s">
        <v>860</v>
      </c>
      <c r="BL19">
        <v>11</v>
      </c>
      <c r="BN19">
        <v>2</v>
      </c>
      <c r="BQ19">
        <v>3</v>
      </c>
      <c r="BR19">
        <v>4</v>
      </c>
      <c r="BS19" s="4">
        <f t="shared" si="6"/>
        <v>7</v>
      </c>
      <c r="BT19">
        <v>5</v>
      </c>
      <c r="BU19">
        <v>2</v>
      </c>
      <c r="BW19">
        <v>1</v>
      </c>
      <c r="BX19">
        <v>1</v>
      </c>
      <c r="BZ19">
        <v>4</v>
      </c>
      <c r="CA19" t="s">
        <v>859</v>
      </c>
      <c r="CJ19">
        <v>4</v>
      </c>
      <c r="CK19" t="s">
        <v>861</v>
      </c>
      <c r="CN19">
        <v>2</v>
      </c>
      <c r="CO19" t="s">
        <v>862</v>
      </c>
      <c r="CV19">
        <v>6</v>
      </c>
      <c r="CW19" t="s">
        <v>856</v>
      </c>
      <c r="CX19">
        <v>2024</v>
      </c>
      <c r="DE19" t="s">
        <v>442</v>
      </c>
      <c r="DF19" t="s">
        <v>443</v>
      </c>
      <c r="DG19" t="s">
        <v>1064</v>
      </c>
      <c r="DH19" t="s">
        <v>1065</v>
      </c>
      <c r="DI19" t="s">
        <v>1066</v>
      </c>
      <c r="DJ19" t="s">
        <v>1067</v>
      </c>
      <c r="DK19" t="s">
        <v>870</v>
      </c>
      <c r="DL19" t="s">
        <v>1068</v>
      </c>
      <c r="DM19" t="s">
        <v>1069</v>
      </c>
      <c r="DN19" t="s">
        <v>870</v>
      </c>
      <c r="DO19" t="s">
        <v>1070</v>
      </c>
      <c r="DP19" t="s">
        <v>1071</v>
      </c>
      <c r="DQ19" t="s">
        <v>928</v>
      </c>
      <c r="DR19" t="s">
        <v>1072</v>
      </c>
      <c r="DS19" t="s">
        <v>1073</v>
      </c>
      <c r="DT19" t="s">
        <v>876</v>
      </c>
      <c r="DU19" t="s">
        <v>1074</v>
      </c>
      <c r="DV19" t="s">
        <v>1075</v>
      </c>
      <c r="DW19" t="s">
        <v>1049</v>
      </c>
      <c r="DX19" t="s">
        <v>1076</v>
      </c>
      <c r="DY19" t="s">
        <v>1077</v>
      </c>
      <c r="DZ19" t="s">
        <v>1049</v>
      </c>
      <c r="EA19" t="s">
        <v>1078</v>
      </c>
      <c r="EB19" t="s">
        <v>1079</v>
      </c>
      <c r="EC19" t="s">
        <v>886</v>
      </c>
      <c r="ED19" t="s">
        <v>1080</v>
      </c>
      <c r="EE19" t="s">
        <v>1081</v>
      </c>
      <c r="EF19" t="s">
        <v>886</v>
      </c>
      <c r="EG19" t="s">
        <v>1082</v>
      </c>
      <c r="EI19">
        <v>0</v>
      </c>
      <c r="EJ19" s="4">
        <f t="shared" si="7"/>
        <v>0</v>
      </c>
      <c r="EL19">
        <v>0</v>
      </c>
      <c r="EM19" s="4">
        <f t="shared" si="8"/>
        <v>0</v>
      </c>
      <c r="EO19">
        <v>0</v>
      </c>
      <c r="EP19" s="4">
        <f t="shared" si="9"/>
        <v>0</v>
      </c>
      <c r="EQ19" t="s">
        <v>455</v>
      </c>
      <c r="ES19" s="4">
        <f t="shared" si="10"/>
        <v>0</v>
      </c>
      <c r="ET19" s="4" t="str">
        <f t="shared" si="11"/>
        <v>ORDINARIO</v>
      </c>
      <c r="EU19" t="s">
        <v>1083</v>
      </c>
      <c r="EV19" t="s">
        <v>1049</v>
      </c>
      <c r="EW19" t="s">
        <v>1084</v>
      </c>
      <c r="EX19" t="s">
        <v>1085</v>
      </c>
      <c r="EY19" t="s">
        <v>876</v>
      </c>
      <c r="EZ19" t="s">
        <v>1086</v>
      </c>
      <c r="FA19" t="s">
        <v>1087</v>
      </c>
      <c r="FB19" t="s">
        <v>870</v>
      </c>
      <c r="FC19" t="s">
        <v>1088</v>
      </c>
    </row>
    <row r="20" spans="1:159" x14ac:dyDescent="0.3">
      <c r="A20">
        <v>18</v>
      </c>
      <c r="B20" t="s">
        <v>845</v>
      </c>
      <c r="C20" t="s">
        <v>950</v>
      </c>
      <c r="D20" t="s">
        <v>1089</v>
      </c>
      <c r="E20" t="s">
        <v>847</v>
      </c>
      <c r="G20" t="s">
        <v>848</v>
      </c>
      <c r="H20" t="s">
        <v>849</v>
      </c>
      <c r="I20" t="s">
        <v>1090</v>
      </c>
      <c r="J20">
        <v>201</v>
      </c>
      <c r="L20" t="s">
        <v>1091</v>
      </c>
      <c r="M20" t="s">
        <v>424</v>
      </c>
      <c r="N20" t="s">
        <v>424</v>
      </c>
      <c r="P20">
        <v>2222405840</v>
      </c>
      <c r="Q20" s="3" t="s">
        <v>1092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427</v>
      </c>
      <c r="AE20" t="s">
        <v>853</v>
      </c>
      <c r="AF20" t="s">
        <v>1093</v>
      </c>
      <c r="AG20">
        <v>9</v>
      </c>
      <c r="AH20">
        <v>0</v>
      </c>
      <c r="AI20">
        <v>3</v>
      </c>
      <c r="AJ20">
        <v>6</v>
      </c>
      <c r="AK20">
        <v>0</v>
      </c>
      <c r="AL20">
        <v>0</v>
      </c>
      <c r="AM20">
        <v>1</v>
      </c>
      <c r="AP20" t="s">
        <v>534</v>
      </c>
      <c r="AQ20" t="s">
        <v>855</v>
      </c>
      <c r="AR20" s="4">
        <f t="shared" si="0"/>
        <v>15</v>
      </c>
      <c r="AS20">
        <v>1</v>
      </c>
      <c r="AT20" t="s">
        <v>1027</v>
      </c>
      <c r="AU20">
        <v>4</v>
      </c>
      <c r="AV20" t="s">
        <v>857</v>
      </c>
      <c r="AW20">
        <v>3</v>
      </c>
      <c r="AX20">
        <v>1</v>
      </c>
      <c r="BE20">
        <v>1</v>
      </c>
      <c r="BF20" t="s">
        <v>858</v>
      </c>
      <c r="BJ20">
        <v>5</v>
      </c>
      <c r="BK20" t="s">
        <v>860</v>
      </c>
      <c r="BL20">
        <v>5</v>
      </c>
      <c r="BN20">
        <v>2</v>
      </c>
      <c r="BQ20">
        <v>2</v>
      </c>
      <c r="BR20">
        <v>1</v>
      </c>
      <c r="BS20" s="4">
        <f t="shared" si="6"/>
        <v>6</v>
      </c>
      <c r="BT20">
        <v>1</v>
      </c>
      <c r="BU20">
        <v>1</v>
      </c>
      <c r="BW20">
        <v>4</v>
      </c>
      <c r="BX20">
        <v>1</v>
      </c>
      <c r="BZ20">
        <v>4</v>
      </c>
      <c r="CA20" t="s">
        <v>859</v>
      </c>
      <c r="CJ20">
        <v>4</v>
      </c>
      <c r="CK20" t="s">
        <v>861</v>
      </c>
      <c r="CN20">
        <v>2</v>
      </c>
      <c r="CO20" t="s">
        <v>862</v>
      </c>
      <c r="CV20">
        <v>6</v>
      </c>
      <c r="CW20" t="s">
        <v>856</v>
      </c>
      <c r="CX20">
        <v>2024</v>
      </c>
      <c r="DE20" t="s">
        <v>442</v>
      </c>
      <c r="DF20" t="s">
        <v>443</v>
      </c>
      <c r="DG20" t="s">
        <v>1094</v>
      </c>
      <c r="DH20" t="s">
        <v>1095</v>
      </c>
      <c r="DI20" t="s">
        <v>1096</v>
      </c>
      <c r="DJ20" t="s">
        <v>1097</v>
      </c>
      <c r="DL20" t="s">
        <v>1098</v>
      </c>
      <c r="DM20" t="s">
        <v>1099</v>
      </c>
      <c r="DO20" t="s">
        <v>1100</v>
      </c>
      <c r="DP20" t="s">
        <v>1101</v>
      </c>
      <c r="DR20" t="s">
        <v>1102</v>
      </c>
      <c r="DS20" t="s">
        <v>1103</v>
      </c>
      <c r="DU20" t="s">
        <v>1104</v>
      </c>
      <c r="DV20" t="s">
        <v>1105</v>
      </c>
      <c r="DX20" t="s">
        <v>1106</v>
      </c>
      <c r="DY20" t="s">
        <v>1107</v>
      </c>
      <c r="EA20" t="s">
        <v>1108</v>
      </c>
      <c r="EI20">
        <v>0</v>
      </c>
      <c r="EJ20" s="4">
        <f t="shared" si="7"/>
        <v>0</v>
      </c>
      <c r="EL20">
        <v>0</v>
      </c>
      <c r="EM20" s="4">
        <f t="shared" si="8"/>
        <v>0</v>
      </c>
      <c r="EO20">
        <v>0</v>
      </c>
      <c r="EP20" s="4">
        <f t="shared" si="9"/>
        <v>0</v>
      </c>
      <c r="EQ20" t="s">
        <v>455</v>
      </c>
      <c r="ES20" s="4">
        <f t="shared" si="10"/>
        <v>0</v>
      </c>
      <c r="ET20" s="4" t="str">
        <f t="shared" si="11"/>
        <v>ORDINARIO</v>
      </c>
    </row>
    <row r="21" spans="1:159" x14ac:dyDescent="0.3">
      <c r="A21">
        <v>19</v>
      </c>
      <c r="B21" t="s">
        <v>845</v>
      </c>
      <c r="C21" t="s">
        <v>950</v>
      </c>
      <c r="D21" t="s">
        <v>1109</v>
      </c>
      <c r="E21" t="s">
        <v>847</v>
      </c>
      <c r="G21" t="s">
        <v>1110</v>
      </c>
      <c r="H21" t="s">
        <v>849</v>
      </c>
      <c r="I21" t="s">
        <v>1111</v>
      </c>
      <c r="J21">
        <v>3401</v>
      </c>
      <c r="K21" t="s">
        <v>1112</v>
      </c>
      <c r="L21" t="s">
        <v>422</v>
      </c>
      <c r="M21" t="s">
        <v>813</v>
      </c>
      <c r="N21" t="s">
        <v>424</v>
      </c>
      <c r="P21">
        <v>2222289701</v>
      </c>
      <c r="Q21" s="3" t="s">
        <v>1138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 t="s">
        <v>915</v>
      </c>
      <c r="AE21" t="s">
        <v>853</v>
      </c>
      <c r="AF21" t="s">
        <v>1113</v>
      </c>
      <c r="AG21">
        <v>10</v>
      </c>
      <c r="AH21">
        <v>0</v>
      </c>
      <c r="AI21">
        <v>6</v>
      </c>
      <c r="AJ21">
        <v>4</v>
      </c>
      <c r="AK21">
        <v>0</v>
      </c>
      <c r="AL21">
        <v>0</v>
      </c>
      <c r="AM21">
        <v>1</v>
      </c>
      <c r="AP21" t="s">
        <v>534</v>
      </c>
      <c r="AQ21" t="s">
        <v>855</v>
      </c>
      <c r="AR21" s="4">
        <f t="shared" si="0"/>
        <v>20</v>
      </c>
      <c r="AS21">
        <v>1</v>
      </c>
      <c r="AT21" t="s">
        <v>1027</v>
      </c>
      <c r="AU21">
        <v>5</v>
      </c>
      <c r="AV21" t="s">
        <v>857</v>
      </c>
      <c r="AW21">
        <v>4</v>
      </c>
      <c r="AX21">
        <v>1</v>
      </c>
      <c r="BE21">
        <v>1</v>
      </c>
      <c r="BF21" t="s">
        <v>858</v>
      </c>
      <c r="BH21">
        <v>1</v>
      </c>
      <c r="BI21" t="s">
        <v>859</v>
      </c>
      <c r="BJ21">
        <v>9</v>
      </c>
      <c r="BK21" t="s">
        <v>860</v>
      </c>
      <c r="BL21">
        <v>7</v>
      </c>
      <c r="BN21">
        <v>2</v>
      </c>
      <c r="BP21">
        <v>1</v>
      </c>
      <c r="BQ21">
        <v>3</v>
      </c>
      <c r="BR21">
        <v>1</v>
      </c>
      <c r="BS21" s="4">
        <f t="shared" si="6"/>
        <v>6</v>
      </c>
      <c r="BT21">
        <v>4</v>
      </c>
      <c r="BU21">
        <v>1</v>
      </c>
      <c r="BW21">
        <v>1</v>
      </c>
      <c r="BX21">
        <v>1</v>
      </c>
      <c r="BZ21">
        <v>6</v>
      </c>
      <c r="CA21" t="s">
        <v>859</v>
      </c>
      <c r="CJ21">
        <v>4</v>
      </c>
      <c r="CK21" t="s">
        <v>861</v>
      </c>
      <c r="CN21">
        <v>2</v>
      </c>
      <c r="CO21" t="s">
        <v>862</v>
      </c>
      <c r="CV21">
        <v>26</v>
      </c>
      <c r="CW21" t="s">
        <v>856</v>
      </c>
      <c r="CX21">
        <v>2024</v>
      </c>
      <c r="DE21" t="s">
        <v>442</v>
      </c>
      <c r="DF21" t="s">
        <v>443</v>
      </c>
      <c r="DG21" t="s">
        <v>1114</v>
      </c>
      <c r="DH21" t="s">
        <v>1115</v>
      </c>
      <c r="DI21" t="s">
        <v>1116</v>
      </c>
      <c r="DJ21" t="s">
        <v>1117</v>
      </c>
      <c r="DK21" t="s">
        <v>870</v>
      </c>
      <c r="DL21" t="s">
        <v>1118</v>
      </c>
      <c r="DM21" t="s">
        <v>1119</v>
      </c>
      <c r="DN21" t="s">
        <v>870</v>
      </c>
      <c r="DO21" t="s">
        <v>1120</v>
      </c>
      <c r="DP21" t="s">
        <v>1121</v>
      </c>
      <c r="DQ21" t="s">
        <v>886</v>
      </c>
      <c r="DR21" t="s">
        <v>1122</v>
      </c>
      <c r="DS21" t="s">
        <v>1123</v>
      </c>
      <c r="DT21" t="s">
        <v>876</v>
      </c>
      <c r="DU21" t="s">
        <v>1124</v>
      </c>
      <c r="DV21" t="s">
        <v>1125</v>
      </c>
      <c r="DW21" t="s">
        <v>873</v>
      </c>
      <c r="DX21" t="s">
        <v>1126</v>
      </c>
      <c r="DY21" t="s">
        <v>1127</v>
      </c>
      <c r="DZ21" t="s">
        <v>876</v>
      </c>
      <c r="EA21" t="s">
        <v>1128</v>
      </c>
      <c r="EB21" t="s">
        <v>1129</v>
      </c>
      <c r="EC21" t="s">
        <v>873</v>
      </c>
      <c r="ED21" t="s">
        <v>1130</v>
      </c>
      <c r="EE21" t="s">
        <v>1131</v>
      </c>
      <c r="EF21" t="s">
        <v>876</v>
      </c>
      <c r="EG21" t="s">
        <v>1132</v>
      </c>
      <c r="EI21">
        <v>0</v>
      </c>
      <c r="EJ21" s="4">
        <f t="shared" si="7"/>
        <v>0</v>
      </c>
      <c r="EL21">
        <v>0</v>
      </c>
      <c r="EM21" s="4">
        <f t="shared" si="8"/>
        <v>0</v>
      </c>
      <c r="EO21">
        <v>0</v>
      </c>
      <c r="EP21" s="4">
        <f t="shared" si="9"/>
        <v>0</v>
      </c>
      <c r="EQ21" t="s">
        <v>455</v>
      </c>
      <c r="ES21" s="4">
        <f t="shared" si="10"/>
        <v>0</v>
      </c>
      <c r="ET21" s="4" t="str">
        <f t="shared" si="11"/>
        <v>ORDINARIO</v>
      </c>
    </row>
    <row r="22" spans="1:159" x14ac:dyDescent="0.3">
      <c r="A22">
        <v>20</v>
      </c>
      <c r="B22" t="s">
        <v>845</v>
      </c>
      <c r="C22" t="s">
        <v>950</v>
      </c>
      <c r="D22" t="s">
        <v>1133</v>
      </c>
      <c r="E22" t="s">
        <v>847</v>
      </c>
      <c r="G22" t="s">
        <v>848</v>
      </c>
      <c r="H22" t="s">
        <v>849</v>
      </c>
      <c r="I22" t="s">
        <v>1134</v>
      </c>
      <c r="J22">
        <v>3156</v>
      </c>
      <c r="K22" t="s">
        <v>1135</v>
      </c>
      <c r="L22" t="s">
        <v>1136</v>
      </c>
      <c r="M22" t="s">
        <v>424</v>
      </c>
      <c r="N22" t="s">
        <v>424</v>
      </c>
      <c r="P22">
        <v>2222313245</v>
      </c>
      <c r="Q22" s="3" t="s">
        <v>1137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915</v>
      </c>
      <c r="AE22" t="s">
        <v>853</v>
      </c>
      <c r="AF22" t="s">
        <v>1139</v>
      </c>
      <c r="AG22">
        <v>8</v>
      </c>
      <c r="AH22">
        <v>0</v>
      </c>
      <c r="AI22">
        <v>3</v>
      </c>
      <c r="AJ22">
        <v>5</v>
      </c>
      <c r="AK22">
        <v>0</v>
      </c>
      <c r="AL22">
        <v>0</v>
      </c>
      <c r="AM22">
        <v>1</v>
      </c>
      <c r="AP22" t="s">
        <v>534</v>
      </c>
      <c r="AQ22" t="s">
        <v>855</v>
      </c>
      <c r="AR22" s="4">
        <f t="shared" si="0"/>
        <v>28</v>
      </c>
      <c r="AS22">
        <v>1</v>
      </c>
      <c r="AT22" t="s">
        <v>1027</v>
      </c>
      <c r="AU22">
        <v>8</v>
      </c>
      <c r="AV22" t="s">
        <v>857</v>
      </c>
      <c r="AW22">
        <v>7</v>
      </c>
      <c r="AX22">
        <v>1</v>
      </c>
      <c r="BE22">
        <v>2</v>
      </c>
      <c r="BF22" t="s">
        <v>858</v>
      </c>
      <c r="BH22">
        <v>2</v>
      </c>
      <c r="BI22" t="s">
        <v>859</v>
      </c>
      <c r="BJ22">
        <v>12</v>
      </c>
      <c r="BK22" t="s">
        <v>860</v>
      </c>
      <c r="BL22">
        <v>12</v>
      </c>
      <c r="BN22">
        <v>1</v>
      </c>
      <c r="BP22">
        <v>1</v>
      </c>
      <c r="BQ22">
        <v>3</v>
      </c>
      <c r="BR22">
        <v>2</v>
      </c>
      <c r="BS22" s="4">
        <f t="shared" si="6"/>
        <v>6</v>
      </c>
      <c r="BT22">
        <v>4</v>
      </c>
      <c r="BU22">
        <v>1</v>
      </c>
      <c r="BW22">
        <v>1</v>
      </c>
      <c r="BX22">
        <v>1</v>
      </c>
      <c r="BZ22">
        <v>4</v>
      </c>
      <c r="CA22" t="s">
        <v>859</v>
      </c>
      <c r="CJ22">
        <v>4</v>
      </c>
      <c r="CK22" t="s">
        <v>861</v>
      </c>
      <c r="CN22">
        <v>2</v>
      </c>
      <c r="CO22" t="s">
        <v>862</v>
      </c>
      <c r="CV22">
        <v>20</v>
      </c>
      <c r="CW22" t="s">
        <v>856</v>
      </c>
      <c r="CX22">
        <v>2024</v>
      </c>
      <c r="DE22" t="s">
        <v>442</v>
      </c>
      <c r="DF22" t="s">
        <v>443</v>
      </c>
      <c r="DG22" t="s">
        <v>1140</v>
      </c>
      <c r="DH22" t="s">
        <v>1141</v>
      </c>
      <c r="DI22" t="s">
        <v>1142</v>
      </c>
      <c r="DJ22" t="s">
        <v>1143</v>
      </c>
      <c r="DK22" t="s">
        <v>1144</v>
      </c>
      <c r="DL22" t="s">
        <v>1145</v>
      </c>
      <c r="DM22" t="s">
        <v>1146</v>
      </c>
      <c r="DN22" t="s">
        <v>870</v>
      </c>
      <c r="DO22" t="s">
        <v>1147</v>
      </c>
      <c r="DP22" t="s">
        <v>1148</v>
      </c>
      <c r="DQ22" t="s">
        <v>870</v>
      </c>
      <c r="DR22" t="s">
        <v>1149</v>
      </c>
      <c r="DS22" t="s">
        <v>1150</v>
      </c>
      <c r="DT22" t="s">
        <v>886</v>
      </c>
      <c r="DU22" t="s">
        <v>1151</v>
      </c>
      <c r="DV22" t="s">
        <v>1152</v>
      </c>
      <c r="DW22" t="s">
        <v>876</v>
      </c>
      <c r="DX22" t="s">
        <v>1153</v>
      </c>
      <c r="DY22" t="s">
        <v>1148</v>
      </c>
      <c r="DZ22" t="s">
        <v>870</v>
      </c>
      <c r="EA22" t="s">
        <v>1149</v>
      </c>
      <c r="EB22" t="s">
        <v>1143</v>
      </c>
      <c r="EC22" t="s">
        <v>1144</v>
      </c>
      <c r="ED22" t="s">
        <v>1145</v>
      </c>
      <c r="EE22" t="s">
        <v>1146</v>
      </c>
      <c r="EF22" t="s">
        <v>870</v>
      </c>
      <c r="EG22" t="s">
        <v>1147</v>
      </c>
      <c r="EI22">
        <v>0</v>
      </c>
      <c r="EJ22" s="4">
        <f t="shared" si="7"/>
        <v>0</v>
      </c>
      <c r="EL22">
        <v>0</v>
      </c>
      <c r="EM22" s="4">
        <f t="shared" si="8"/>
        <v>0</v>
      </c>
      <c r="EO22">
        <v>0</v>
      </c>
      <c r="EP22" s="4">
        <f t="shared" si="9"/>
        <v>0</v>
      </c>
      <c r="EQ22" t="s">
        <v>455</v>
      </c>
      <c r="ES22" s="4">
        <f t="shared" si="10"/>
        <v>0</v>
      </c>
      <c r="ET22" s="4" t="str">
        <f t="shared" si="11"/>
        <v>ORDINARIO</v>
      </c>
      <c r="EU22" t="s">
        <v>1154</v>
      </c>
      <c r="EV22" t="s">
        <v>876</v>
      </c>
      <c r="EW22" t="s">
        <v>1155</v>
      </c>
    </row>
    <row r="23" spans="1:159" x14ac:dyDescent="0.3">
      <c r="A23">
        <v>21</v>
      </c>
      <c r="B23" t="s">
        <v>845</v>
      </c>
      <c r="C23" t="s">
        <v>950</v>
      </c>
      <c r="D23" t="s">
        <v>1156</v>
      </c>
      <c r="E23" t="s">
        <v>847</v>
      </c>
      <c r="G23" t="s">
        <v>848</v>
      </c>
      <c r="H23" t="s">
        <v>849</v>
      </c>
      <c r="I23" t="s">
        <v>1157</v>
      </c>
      <c r="J23">
        <v>3302</v>
      </c>
      <c r="K23" t="s">
        <v>1158</v>
      </c>
      <c r="L23" t="s">
        <v>1136</v>
      </c>
      <c r="M23" t="s">
        <v>424</v>
      </c>
      <c r="N23" t="s">
        <v>424</v>
      </c>
      <c r="P23">
        <v>2222492228</v>
      </c>
      <c r="Q23" s="3" t="s">
        <v>1159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 t="s">
        <v>949</v>
      </c>
      <c r="AE23" t="s">
        <v>853</v>
      </c>
      <c r="AF23" t="s">
        <v>1160</v>
      </c>
      <c r="AG23">
        <v>12</v>
      </c>
      <c r="AH23">
        <v>0</v>
      </c>
      <c r="AI23">
        <v>4</v>
      </c>
      <c r="AJ23">
        <v>8</v>
      </c>
      <c r="AK23">
        <v>0</v>
      </c>
      <c r="AL23">
        <v>0</v>
      </c>
      <c r="AM23">
        <v>1</v>
      </c>
      <c r="AP23" t="s">
        <v>534</v>
      </c>
      <c r="AQ23" t="s">
        <v>855</v>
      </c>
      <c r="AR23" s="4">
        <f t="shared" si="0"/>
        <v>25</v>
      </c>
      <c r="AS23">
        <v>1</v>
      </c>
      <c r="AT23" t="s">
        <v>1027</v>
      </c>
      <c r="AU23">
        <v>7</v>
      </c>
      <c r="AV23" t="s">
        <v>857</v>
      </c>
      <c r="AW23">
        <v>6</v>
      </c>
      <c r="AX23">
        <v>1</v>
      </c>
      <c r="BE23">
        <v>2</v>
      </c>
      <c r="BF23" t="s">
        <v>858</v>
      </c>
      <c r="BG23">
        <v>2</v>
      </c>
      <c r="BI23" t="s">
        <v>859</v>
      </c>
      <c r="BJ23">
        <v>17</v>
      </c>
      <c r="BK23" t="s">
        <v>860</v>
      </c>
      <c r="BL23">
        <v>10</v>
      </c>
      <c r="BN23">
        <v>2</v>
      </c>
      <c r="BQ23">
        <v>3</v>
      </c>
      <c r="BR23">
        <v>1</v>
      </c>
      <c r="BS23" s="4">
        <f t="shared" si="6"/>
        <v>6</v>
      </c>
      <c r="BT23">
        <v>4</v>
      </c>
      <c r="BU23">
        <v>1</v>
      </c>
      <c r="BW23">
        <v>1</v>
      </c>
      <c r="BX23">
        <v>1</v>
      </c>
      <c r="BZ23">
        <v>6</v>
      </c>
      <c r="CA23" t="s">
        <v>859</v>
      </c>
      <c r="CJ23">
        <v>4</v>
      </c>
      <c r="CK23" t="s">
        <v>861</v>
      </c>
      <c r="CN23">
        <v>2</v>
      </c>
      <c r="CO23" t="s">
        <v>862</v>
      </c>
      <c r="CV23">
        <v>20</v>
      </c>
      <c r="CW23" t="s">
        <v>856</v>
      </c>
      <c r="CX23">
        <v>2024</v>
      </c>
      <c r="DE23" t="s">
        <v>442</v>
      </c>
      <c r="DF23" t="s">
        <v>443</v>
      </c>
      <c r="DG23" t="s">
        <v>1161</v>
      </c>
      <c r="DH23" t="s">
        <v>1162</v>
      </c>
      <c r="DI23" t="s">
        <v>1163</v>
      </c>
      <c r="DJ23" t="s">
        <v>1164</v>
      </c>
      <c r="DK23" t="s">
        <v>870</v>
      </c>
      <c r="DL23" t="s">
        <v>1165</v>
      </c>
      <c r="DM23" t="s">
        <v>1166</v>
      </c>
      <c r="DN23" t="s">
        <v>873</v>
      </c>
      <c r="DO23" t="s">
        <v>1167</v>
      </c>
      <c r="DP23" t="s">
        <v>1168</v>
      </c>
      <c r="DQ23" t="s">
        <v>876</v>
      </c>
      <c r="DR23" t="s">
        <v>1169</v>
      </c>
      <c r="DS23" t="s">
        <v>1170</v>
      </c>
      <c r="DT23" t="s">
        <v>876</v>
      </c>
      <c r="DU23" t="s">
        <v>1171</v>
      </c>
      <c r="DV23" t="s">
        <v>1172</v>
      </c>
      <c r="DW23" t="s">
        <v>886</v>
      </c>
      <c r="DX23" t="s">
        <v>1173</v>
      </c>
      <c r="DY23" t="s">
        <v>1174</v>
      </c>
      <c r="DZ23" t="s">
        <v>870</v>
      </c>
      <c r="EA23" t="s">
        <v>1175</v>
      </c>
      <c r="EB23" t="s">
        <v>1176</v>
      </c>
      <c r="EC23" t="s">
        <v>870</v>
      </c>
      <c r="ED23" t="s">
        <v>1177</v>
      </c>
      <c r="EE23" t="s">
        <v>1178</v>
      </c>
      <c r="EF23" t="s">
        <v>1179</v>
      </c>
      <c r="EG23" t="s">
        <v>1180</v>
      </c>
      <c r="EI23">
        <v>0</v>
      </c>
      <c r="EJ23" s="4">
        <f t="shared" si="7"/>
        <v>0</v>
      </c>
      <c r="EL23">
        <v>0</v>
      </c>
      <c r="EM23" s="4">
        <f t="shared" si="8"/>
        <v>0</v>
      </c>
      <c r="EO23">
        <v>0</v>
      </c>
      <c r="EP23" s="4">
        <f t="shared" si="9"/>
        <v>0</v>
      </c>
      <c r="EQ23" t="s">
        <v>455</v>
      </c>
      <c r="ES23" s="4">
        <f t="shared" si="10"/>
        <v>0</v>
      </c>
      <c r="ET23" s="4" t="str">
        <f t="shared" si="11"/>
        <v>ORDINARIO</v>
      </c>
      <c r="EU23" t="s">
        <v>1181</v>
      </c>
      <c r="EV23" t="s">
        <v>879</v>
      </c>
      <c r="EW23" t="s">
        <v>1182</v>
      </c>
      <c r="EX23" t="s">
        <v>1183</v>
      </c>
      <c r="EY23" t="s">
        <v>939</v>
      </c>
      <c r="EZ23" t="s">
        <v>1184</v>
      </c>
    </row>
    <row r="24" spans="1:159" x14ac:dyDescent="0.3">
      <c r="A24">
        <v>22</v>
      </c>
      <c r="B24" t="s">
        <v>845</v>
      </c>
      <c r="C24" t="s">
        <v>950</v>
      </c>
      <c r="D24" t="s">
        <v>1185</v>
      </c>
      <c r="E24" t="s">
        <v>847</v>
      </c>
      <c r="G24" t="s">
        <v>1186</v>
      </c>
      <c r="H24" t="s">
        <v>849</v>
      </c>
      <c r="I24" t="s">
        <v>818</v>
      </c>
      <c r="J24">
        <v>1009</v>
      </c>
      <c r="L24" t="s">
        <v>1187</v>
      </c>
      <c r="M24" t="s">
        <v>748</v>
      </c>
      <c r="N24" t="s">
        <v>424</v>
      </c>
      <c r="R24">
        <v>13</v>
      </c>
      <c r="S24" t="s">
        <v>1188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 t="s">
        <v>915</v>
      </c>
      <c r="AE24" t="s">
        <v>853</v>
      </c>
      <c r="AF24" t="s">
        <v>1189</v>
      </c>
      <c r="AG24">
        <v>10</v>
      </c>
      <c r="AH24">
        <v>0</v>
      </c>
      <c r="AI24">
        <v>5</v>
      </c>
      <c r="AJ24">
        <v>5</v>
      </c>
      <c r="AK24">
        <v>0</v>
      </c>
      <c r="AL24">
        <v>0</v>
      </c>
      <c r="AM24">
        <v>1</v>
      </c>
      <c r="AP24" t="s">
        <v>534</v>
      </c>
      <c r="AQ24" t="s">
        <v>855</v>
      </c>
      <c r="AR24" s="4">
        <f t="shared" si="0"/>
        <v>16</v>
      </c>
      <c r="AS24">
        <v>1</v>
      </c>
      <c r="AT24" t="s">
        <v>1027</v>
      </c>
      <c r="AU24">
        <v>6</v>
      </c>
      <c r="AV24" t="s">
        <v>857</v>
      </c>
      <c r="AW24">
        <v>5</v>
      </c>
      <c r="AX24">
        <v>1</v>
      </c>
      <c r="BE24">
        <v>1</v>
      </c>
      <c r="BF24" t="s">
        <v>858</v>
      </c>
      <c r="BG24">
        <v>1</v>
      </c>
      <c r="BI24" t="s">
        <v>859</v>
      </c>
      <c r="BJ24">
        <v>11</v>
      </c>
      <c r="BK24" t="s">
        <v>860</v>
      </c>
      <c r="BL24">
        <v>3</v>
      </c>
      <c r="BN24">
        <v>2</v>
      </c>
      <c r="BP24">
        <v>1</v>
      </c>
      <c r="BQ24">
        <v>2</v>
      </c>
      <c r="BR24">
        <v>7</v>
      </c>
      <c r="BS24" s="4">
        <f t="shared" si="6"/>
        <v>6</v>
      </c>
      <c r="BT24">
        <v>4</v>
      </c>
      <c r="BU24">
        <v>1</v>
      </c>
      <c r="BW24">
        <v>1</v>
      </c>
      <c r="BX24">
        <v>1</v>
      </c>
      <c r="BZ24">
        <v>3</v>
      </c>
      <c r="CA24" t="s">
        <v>859</v>
      </c>
      <c r="CJ24">
        <v>4</v>
      </c>
      <c r="CK24" t="s">
        <v>861</v>
      </c>
      <c r="CN24">
        <v>2</v>
      </c>
      <c r="CO24" t="s">
        <v>862</v>
      </c>
      <c r="CV24">
        <v>26</v>
      </c>
      <c r="CW24" t="s">
        <v>856</v>
      </c>
      <c r="CX24">
        <v>2024</v>
      </c>
      <c r="DE24" t="s">
        <v>442</v>
      </c>
      <c r="DF24" t="s">
        <v>443</v>
      </c>
      <c r="DG24" t="s">
        <v>1191</v>
      </c>
      <c r="DH24" t="s">
        <v>1190</v>
      </c>
      <c r="DI24" t="s">
        <v>1192</v>
      </c>
      <c r="DJ24" t="s">
        <v>1193</v>
      </c>
      <c r="DK24" t="s">
        <v>870</v>
      </c>
      <c r="DL24" t="s">
        <v>1194</v>
      </c>
      <c r="DM24" t="s">
        <v>1195</v>
      </c>
      <c r="DN24" t="s">
        <v>876</v>
      </c>
      <c r="DO24" t="s">
        <v>1196</v>
      </c>
      <c r="DP24" t="s">
        <v>1197</v>
      </c>
      <c r="DQ24" t="s">
        <v>876</v>
      </c>
      <c r="DR24" t="s">
        <v>1198</v>
      </c>
      <c r="DS24" t="s">
        <v>1199</v>
      </c>
      <c r="DT24" t="s">
        <v>876</v>
      </c>
      <c r="DU24" t="s">
        <v>1200</v>
      </c>
      <c r="DV24" t="s">
        <v>1201</v>
      </c>
      <c r="DW24" t="s">
        <v>873</v>
      </c>
      <c r="DX24" t="s">
        <v>1202</v>
      </c>
      <c r="DY24" t="s">
        <v>1203</v>
      </c>
      <c r="DZ24" t="s">
        <v>886</v>
      </c>
      <c r="EA24" t="s">
        <v>1204</v>
      </c>
      <c r="EB24" t="s">
        <v>1205</v>
      </c>
      <c r="EE24" t="s">
        <v>1206</v>
      </c>
      <c r="EF24" t="s">
        <v>870</v>
      </c>
      <c r="EG24" t="s">
        <v>1207</v>
      </c>
      <c r="EI24">
        <v>0</v>
      </c>
      <c r="EJ24" s="4">
        <f t="shared" si="7"/>
        <v>0</v>
      </c>
      <c r="EL24">
        <v>0</v>
      </c>
      <c r="EM24" s="4">
        <f t="shared" si="8"/>
        <v>0</v>
      </c>
      <c r="EO24">
        <v>0</v>
      </c>
      <c r="EP24" s="4">
        <f t="shared" si="9"/>
        <v>0</v>
      </c>
      <c r="EQ24" t="s">
        <v>455</v>
      </c>
      <c r="ES24" s="4">
        <f t="shared" si="10"/>
        <v>0</v>
      </c>
      <c r="ET24" s="4" t="str">
        <f t="shared" si="11"/>
        <v>ORDINARIO</v>
      </c>
    </row>
    <row r="25" spans="1:159" x14ac:dyDescent="0.3">
      <c r="A25">
        <v>23</v>
      </c>
      <c r="B25" t="s">
        <v>845</v>
      </c>
      <c r="C25" t="s">
        <v>950</v>
      </c>
      <c r="D25" t="s">
        <v>1208</v>
      </c>
      <c r="E25" t="s">
        <v>847</v>
      </c>
      <c r="G25" t="s">
        <v>848</v>
      </c>
      <c r="H25" t="s">
        <v>849</v>
      </c>
      <c r="I25" t="s">
        <v>1209</v>
      </c>
      <c r="J25">
        <v>8323</v>
      </c>
      <c r="K25" t="s">
        <v>1210</v>
      </c>
      <c r="L25" t="s">
        <v>1211</v>
      </c>
      <c r="M25" t="s">
        <v>424</v>
      </c>
      <c r="N25" t="s">
        <v>424</v>
      </c>
      <c r="P25">
        <v>2222450490</v>
      </c>
      <c r="Q25" s="3" t="s">
        <v>1212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 t="s">
        <v>915</v>
      </c>
      <c r="AE25" t="s">
        <v>853</v>
      </c>
      <c r="AF25" t="s">
        <v>1213</v>
      </c>
      <c r="AG25">
        <v>10</v>
      </c>
      <c r="AH25">
        <v>0</v>
      </c>
      <c r="AI25">
        <v>6</v>
      </c>
      <c r="AJ25">
        <v>4</v>
      </c>
      <c r="AK25">
        <v>0</v>
      </c>
      <c r="AL25">
        <v>0</v>
      </c>
      <c r="AM25">
        <v>1</v>
      </c>
      <c r="AP25" t="s">
        <v>534</v>
      </c>
      <c r="AQ25" t="s">
        <v>855</v>
      </c>
      <c r="AR25" s="4">
        <f t="shared" si="0"/>
        <v>22</v>
      </c>
      <c r="AS25">
        <v>1</v>
      </c>
      <c r="AT25" t="s">
        <v>1027</v>
      </c>
      <c r="AU25">
        <v>7</v>
      </c>
      <c r="AV25" t="s">
        <v>857</v>
      </c>
      <c r="AW25">
        <v>6</v>
      </c>
      <c r="AX25">
        <v>1</v>
      </c>
      <c r="BE25">
        <v>2</v>
      </c>
      <c r="BF25" t="s">
        <v>858</v>
      </c>
      <c r="BH25">
        <v>2</v>
      </c>
      <c r="BI25" t="s">
        <v>859</v>
      </c>
      <c r="BJ25">
        <v>14</v>
      </c>
      <c r="BK25" t="s">
        <v>860</v>
      </c>
      <c r="BL25">
        <v>7</v>
      </c>
      <c r="BN25">
        <v>1</v>
      </c>
      <c r="BP25">
        <v>1</v>
      </c>
      <c r="BQ25">
        <v>3</v>
      </c>
      <c r="BR25">
        <v>1</v>
      </c>
      <c r="BS25" s="4">
        <f t="shared" si="6"/>
        <v>7</v>
      </c>
      <c r="BT25">
        <v>4</v>
      </c>
      <c r="BU25">
        <v>1</v>
      </c>
      <c r="BW25">
        <v>1</v>
      </c>
      <c r="BX25">
        <v>2</v>
      </c>
      <c r="BZ25">
        <v>5</v>
      </c>
      <c r="CA25" t="s">
        <v>859</v>
      </c>
      <c r="CJ25">
        <v>4</v>
      </c>
      <c r="CK25" t="s">
        <v>861</v>
      </c>
      <c r="CN25">
        <v>2</v>
      </c>
      <c r="CO25" t="s">
        <v>862</v>
      </c>
      <c r="CV25">
        <v>16</v>
      </c>
      <c r="CW25" t="s">
        <v>856</v>
      </c>
      <c r="CX25">
        <v>2024</v>
      </c>
      <c r="DE25" t="s">
        <v>442</v>
      </c>
      <c r="DF25" t="s">
        <v>443</v>
      </c>
      <c r="DG25" t="s">
        <v>1215</v>
      </c>
      <c r="DH25" s="1" t="s">
        <v>1216</v>
      </c>
      <c r="DI25" t="s">
        <v>1217</v>
      </c>
      <c r="DJ25" t="s">
        <v>1218</v>
      </c>
      <c r="DK25" t="s">
        <v>1049</v>
      </c>
      <c r="DL25" t="s">
        <v>1219</v>
      </c>
      <c r="DM25" t="s">
        <v>1220</v>
      </c>
      <c r="DN25" t="s">
        <v>876</v>
      </c>
      <c r="DO25" t="s">
        <v>1221</v>
      </c>
      <c r="DP25" t="s">
        <v>1222</v>
      </c>
      <c r="DQ25" t="s">
        <v>870</v>
      </c>
      <c r="DR25" t="s">
        <v>1223</v>
      </c>
      <c r="DS25" t="s">
        <v>1224</v>
      </c>
      <c r="DT25" t="s">
        <v>870</v>
      </c>
      <c r="DU25" t="s">
        <v>1225</v>
      </c>
      <c r="DV25" t="s">
        <v>1226</v>
      </c>
      <c r="DW25" t="s">
        <v>876</v>
      </c>
      <c r="DX25" t="s">
        <v>1227</v>
      </c>
      <c r="DY25" t="s">
        <v>1228</v>
      </c>
      <c r="DZ25" t="s">
        <v>876</v>
      </c>
      <c r="EA25" t="s">
        <v>1229</v>
      </c>
      <c r="EB25" t="s">
        <v>1230</v>
      </c>
      <c r="EC25" t="s">
        <v>879</v>
      </c>
      <c r="EE25" t="s">
        <v>1231</v>
      </c>
      <c r="EF25" t="s">
        <v>1232</v>
      </c>
      <c r="EG25" t="s">
        <v>1233</v>
      </c>
      <c r="EI25">
        <v>0</v>
      </c>
      <c r="EJ25" s="4">
        <f t="shared" si="7"/>
        <v>0</v>
      </c>
      <c r="EL25">
        <v>0</v>
      </c>
      <c r="EM25" s="4">
        <f t="shared" si="8"/>
        <v>0</v>
      </c>
      <c r="EO25">
        <v>0</v>
      </c>
      <c r="EP25" s="4">
        <f t="shared" si="9"/>
        <v>0</v>
      </c>
      <c r="EQ25" t="s">
        <v>455</v>
      </c>
      <c r="ES25" s="4">
        <f t="shared" si="10"/>
        <v>0</v>
      </c>
      <c r="ET25" s="4" t="str">
        <f t="shared" si="11"/>
        <v>ORDINARIO</v>
      </c>
    </row>
    <row r="26" spans="1:159" x14ac:dyDescent="0.3">
      <c r="A26">
        <v>24</v>
      </c>
      <c r="B26" t="s">
        <v>845</v>
      </c>
      <c r="C26" t="s">
        <v>950</v>
      </c>
      <c r="D26" t="s">
        <v>1234</v>
      </c>
      <c r="E26" t="s">
        <v>847</v>
      </c>
      <c r="G26" t="s">
        <v>1235</v>
      </c>
      <c r="H26" t="s">
        <v>849</v>
      </c>
      <c r="J26">
        <v>7</v>
      </c>
      <c r="K26" t="s">
        <v>1237</v>
      </c>
      <c r="L26" t="s">
        <v>422</v>
      </c>
      <c r="M26" t="s">
        <v>1236</v>
      </c>
      <c r="N26" t="s">
        <v>424</v>
      </c>
      <c r="X26">
        <v>1</v>
      </c>
      <c r="Y26">
        <v>1</v>
      </c>
      <c r="Z26">
        <v>1</v>
      </c>
      <c r="AA26">
        <v>1</v>
      </c>
      <c r="AB26">
        <v>2</v>
      </c>
      <c r="AC26">
        <v>0</v>
      </c>
      <c r="AD26" t="s">
        <v>1238</v>
      </c>
      <c r="AE26" t="s">
        <v>853</v>
      </c>
      <c r="AF26" t="s">
        <v>1239</v>
      </c>
      <c r="AG26">
        <v>9</v>
      </c>
      <c r="AH26">
        <v>0</v>
      </c>
      <c r="AI26">
        <v>3</v>
      </c>
      <c r="AJ26">
        <v>6</v>
      </c>
      <c r="AK26">
        <v>0</v>
      </c>
      <c r="AL26">
        <v>0</v>
      </c>
      <c r="AM26">
        <v>1</v>
      </c>
      <c r="AP26" t="s">
        <v>534</v>
      </c>
      <c r="AQ26" t="s">
        <v>855</v>
      </c>
      <c r="AR26" s="4">
        <f t="shared" si="0"/>
        <v>0</v>
      </c>
      <c r="AT26" t="s">
        <v>1027</v>
      </c>
      <c r="AV26" t="s">
        <v>857</v>
      </c>
      <c r="BF26" t="s">
        <v>858</v>
      </c>
      <c r="BI26" t="s">
        <v>859</v>
      </c>
      <c r="BK26" t="s">
        <v>860</v>
      </c>
      <c r="BS26" s="4">
        <f t="shared" si="6"/>
        <v>0</v>
      </c>
      <c r="CA26" t="s">
        <v>859</v>
      </c>
      <c r="CJ26">
        <v>4</v>
      </c>
      <c r="CK26" t="s">
        <v>861</v>
      </c>
      <c r="CN26">
        <v>2</v>
      </c>
      <c r="CO26" t="s">
        <v>862</v>
      </c>
      <c r="CV26">
        <v>2</v>
      </c>
      <c r="CW26" t="s">
        <v>856</v>
      </c>
      <c r="CX26">
        <v>2024</v>
      </c>
      <c r="DE26" t="s">
        <v>442</v>
      </c>
      <c r="DF26" t="s">
        <v>443</v>
      </c>
      <c r="EI26">
        <v>0</v>
      </c>
      <c r="EJ26" s="4">
        <f t="shared" si="7"/>
        <v>0</v>
      </c>
      <c r="EL26">
        <v>0</v>
      </c>
      <c r="EM26" s="4">
        <f t="shared" si="8"/>
        <v>0</v>
      </c>
      <c r="EO26">
        <v>0</v>
      </c>
      <c r="EP26" s="4">
        <f t="shared" si="9"/>
        <v>0</v>
      </c>
      <c r="EQ26" t="s">
        <v>455</v>
      </c>
      <c r="ES26" s="4">
        <f t="shared" si="10"/>
        <v>0</v>
      </c>
      <c r="ET26" s="4" t="str">
        <f t="shared" si="11"/>
        <v>ORDINARIO</v>
      </c>
    </row>
    <row r="27" spans="1:159" x14ac:dyDescent="0.3">
      <c r="A27">
        <v>25</v>
      </c>
      <c r="B27" t="s">
        <v>845</v>
      </c>
      <c r="C27" t="s">
        <v>950</v>
      </c>
      <c r="E27" t="s">
        <v>847</v>
      </c>
      <c r="N27" t="s">
        <v>424</v>
      </c>
      <c r="X27">
        <v>1</v>
      </c>
      <c r="Y27">
        <v>1</v>
      </c>
      <c r="Z27">
        <v>1</v>
      </c>
      <c r="AA27">
        <v>1</v>
      </c>
      <c r="AE27" t="s">
        <v>853</v>
      </c>
      <c r="AH27">
        <v>0</v>
      </c>
      <c r="AK27">
        <v>0</v>
      </c>
      <c r="AL27">
        <v>0</v>
      </c>
      <c r="AM27">
        <v>1</v>
      </c>
      <c r="AP27" t="s">
        <v>534</v>
      </c>
      <c r="AQ27" t="s">
        <v>855</v>
      </c>
      <c r="AR27" s="4">
        <f t="shared" si="0"/>
        <v>0</v>
      </c>
      <c r="AT27" t="s">
        <v>1027</v>
      </c>
      <c r="AV27" t="s">
        <v>857</v>
      </c>
      <c r="BF27" t="s">
        <v>858</v>
      </c>
      <c r="BI27" t="s">
        <v>859</v>
      </c>
      <c r="BK27" t="s">
        <v>860</v>
      </c>
      <c r="BS27" s="4">
        <f t="shared" si="6"/>
        <v>0</v>
      </c>
      <c r="CA27" t="s">
        <v>859</v>
      </c>
      <c r="CJ27">
        <v>4</v>
      </c>
      <c r="CK27" t="s">
        <v>861</v>
      </c>
      <c r="CN27">
        <v>2</v>
      </c>
      <c r="CO27" t="s">
        <v>862</v>
      </c>
      <c r="CX27">
        <v>2024</v>
      </c>
      <c r="DE27" t="s">
        <v>442</v>
      </c>
      <c r="DF27" t="s">
        <v>443</v>
      </c>
      <c r="EI27">
        <v>0</v>
      </c>
      <c r="EJ27" s="4">
        <f t="shared" si="7"/>
        <v>0</v>
      </c>
      <c r="EL27">
        <v>0</v>
      </c>
      <c r="EM27" s="4">
        <f t="shared" si="8"/>
        <v>0</v>
      </c>
      <c r="EO27">
        <v>0</v>
      </c>
      <c r="EP27" s="4">
        <f t="shared" si="9"/>
        <v>0</v>
      </c>
      <c r="EQ27" t="s">
        <v>455</v>
      </c>
      <c r="ES27" s="4">
        <f t="shared" si="10"/>
        <v>0</v>
      </c>
      <c r="ET27" s="4" t="str">
        <f t="shared" si="11"/>
        <v>ORDINARIO</v>
      </c>
    </row>
    <row r="28" spans="1:159" x14ac:dyDescent="0.3">
      <c r="A28">
        <v>26</v>
      </c>
      <c r="B28" t="s">
        <v>845</v>
      </c>
      <c r="C28" t="s">
        <v>950</v>
      </c>
      <c r="E28" t="s">
        <v>847</v>
      </c>
      <c r="X28">
        <v>1</v>
      </c>
      <c r="Y28">
        <v>1</v>
      </c>
      <c r="Z28">
        <v>1</v>
      </c>
      <c r="AA28">
        <v>1</v>
      </c>
      <c r="AE28" t="s">
        <v>853</v>
      </c>
      <c r="AH28">
        <v>0</v>
      </c>
      <c r="AK28">
        <v>0</v>
      </c>
      <c r="AL28">
        <v>0</v>
      </c>
      <c r="AM28">
        <v>1</v>
      </c>
      <c r="AP28" t="s">
        <v>534</v>
      </c>
      <c r="AQ28" t="s">
        <v>855</v>
      </c>
      <c r="AR28" s="4">
        <f t="shared" si="0"/>
        <v>0</v>
      </c>
      <c r="AT28" t="s">
        <v>1027</v>
      </c>
      <c r="AV28" t="s">
        <v>857</v>
      </c>
      <c r="BF28" t="s">
        <v>858</v>
      </c>
      <c r="BI28" t="s">
        <v>859</v>
      </c>
      <c r="BK28" t="s">
        <v>860</v>
      </c>
      <c r="BS28" s="4">
        <f t="shared" si="6"/>
        <v>0</v>
      </c>
      <c r="CA28" t="s">
        <v>859</v>
      </c>
      <c r="CJ28">
        <v>4</v>
      </c>
      <c r="CK28" t="s">
        <v>861</v>
      </c>
      <c r="CN28">
        <v>2</v>
      </c>
      <c r="CO28" t="s">
        <v>862</v>
      </c>
      <c r="CX28">
        <v>2024</v>
      </c>
      <c r="DE28" t="s">
        <v>442</v>
      </c>
      <c r="DF28" t="s">
        <v>443</v>
      </c>
      <c r="EI28">
        <v>0</v>
      </c>
      <c r="EJ28" s="4">
        <f t="shared" si="7"/>
        <v>0</v>
      </c>
      <c r="EL28">
        <v>0</v>
      </c>
      <c r="EM28" s="4">
        <f t="shared" si="8"/>
        <v>0</v>
      </c>
      <c r="EO28">
        <v>0</v>
      </c>
      <c r="EP28" s="4">
        <f t="shared" si="9"/>
        <v>0</v>
      </c>
      <c r="EQ28" t="s">
        <v>455</v>
      </c>
      <c r="ES28" s="4">
        <f t="shared" si="10"/>
        <v>0</v>
      </c>
      <c r="ET28" s="4" t="str">
        <f t="shared" si="11"/>
        <v>ORDINARIO</v>
      </c>
    </row>
    <row r="29" spans="1:159" x14ac:dyDescent="0.3">
      <c r="A29">
        <v>27</v>
      </c>
      <c r="B29" t="s">
        <v>845</v>
      </c>
      <c r="C29" t="s">
        <v>950</v>
      </c>
      <c r="E29" t="s">
        <v>847</v>
      </c>
      <c r="X29">
        <v>1</v>
      </c>
      <c r="Y29">
        <v>1</v>
      </c>
      <c r="Z29">
        <v>1</v>
      </c>
      <c r="AA29">
        <v>1</v>
      </c>
      <c r="AE29" t="s">
        <v>853</v>
      </c>
      <c r="AH29">
        <v>0</v>
      </c>
      <c r="AK29">
        <v>0</v>
      </c>
      <c r="AL29">
        <v>0</v>
      </c>
      <c r="AM29">
        <v>1</v>
      </c>
      <c r="AP29" t="s">
        <v>534</v>
      </c>
      <c r="AQ29" t="s">
        <v>855</v>
      </c>
      <c r="AR29" s="4">
        <f t="shared" si="0"/>
        <v>0</v>
      </c>
      <c r="AT29" t="s">
        <v>1027</v>
      </c>
      <c r="AV29" t="s">
        <v>857</v>
      </c>
      <c r="BF29" t="s">
        <v>858</v>
      </c>
      <c r="BI29" t="s">
        <v>859</v>
      </c>
      <c r="BK29" t="s">
        <v>860</v>
      </c>
      <c r="BS29" s="4">
        <f t="shared" si="6"/>
        <v>0</v>
      </c>
      <c r="CA29" t="s">
        <v>859</v>
      </c>
      <c r="CJ29">
        <v>4</v>
      </c>
      <c r="CK29" t="s">
        <v>861</v>
      </c>
      <c r="CN29">
        <v>2</v>
      </c>
      <c r="CO29" t="s">
        <v>862</v>
      </c>
      <c r="CX29">
        <v>2024</v>
      </c>
      <c r="DE29" t="s">
        <v>442</v>
      </c>
      <c r="DF29" t="s">
        <v>443</v>
      </c>
      <c r="EI29">
        <v>0</v>
      </c>
      <c r="EJ29" s="4">
        <f t="shared" si="7"/>
        <v>0</v>
      </c>
      <c r="EL29">
        <v>0</v>
      </c>
      <c r="EM29" s="4">
        <f t="shared" si="8"/>
        <v>0</v>
      </c>
      <c r="EO29">
        <v>0</v>
      </c>
      <c r="EP29" s="4">
        <f t="shared" si="9"/>
        <v>0</v>
      </c>
      <c r="EQ29" t="s">
        <v>455</v>
      </c>
      <c r="ES29" s="4">
        <f t="shared" si="10"/>
        <v>0</v>
      </c>
      <c r="ET29" s="4" t="str">
        <f t="shared" si="11"/>
        <v>ORDINARIO</v>
      </c>
    </row>
    <row r="30" spans="1:159" x14ac:dyDescent="0.3">
      <c r="A30">
        <v>28</v>
      </c>
      <c r="B30" t="s">
        <v>845</v>
      </c>
      <c r="C30" t="s">
        <v>950</v>
      </c>
      <c r="E30" t="s">
        <v>847</v>
      </c>
      <c r="X30">
        <v>1</v>
      </c>
      <c r="Y30">
        <v>1</v>
      </c>
      <c r="Z30">
        <v>1</v>
      </c>
      <c r="AA30">
        <v>1</v>
      </c>
      <c r="AE30" t="s">
        <v>853</v>
      </c>
      <c r="AH30">
        <v>0</v>
      </c>
      <c r="AK30">
        <v>0</v>
      </c>
      <c r="AL30">
        <v>0</v>
      </c>
      <c r="AM30">
        <v>1</v>
      </c>
      <c r="AP30" t="s">
        <v>534</v>
      </c>
      <c r="AQ30" t="s">
        <v>855</v>
      </c>
      <c r="AR30" s="4">
        <f t="shared" si="0"/>
        <v>0</v>
      </c>
      <c r="AT30" t="s">
        <v>1027</v>
      </c>
      <c r="AV30" t="s">
        <v>857</v>
      </c>
      <c r="BF30" t="s">
        <v>858</v>
      </c>
      <c r="BI30" t="s">
        <v>859</v>
      </c>
      <c r="BK30" t="s">
        <v>860</v>
      </c>
      <c r="BS30" s="4">
        <f t="shared" si="6"/>
        <v>0</v>
      </c>
      <c r="CA30" t="s">
        <v>859</v>
      </c>
      <c r="CJ30">
        <v>4</v>
      </c>
      <c r="CK30" t="s">
        <v>861</v>
      </c>
      <c r="CN30">
        <v>2</v>
      </c>
      <c r="CO30" t="s">
        <v>862</v>
      </c>
      <c r="CX30">
        <v>2024</v>
      </c>
      <c r="DE30" t="s">
        <v>442</v>
      </c>
      <c r="DF30" t="s">
        <v>443</v>
      </c>
      <c r="EI30">
        <v>0</v>
      </c>
      <c r="EJ30" s="4">
        <f t="shared" si="7"/>
        <v>0</v>
      </c>
      <c r="EL30">
        <v>0</v>
      </c>
      <c r="EM30" s="4">
        <f t="shared" si="8"/>
        <v>0</v>
      </c>
      <c r="EO30">
        <v>0</v>
      </c>
      <c r="EP30" s="4">
        <f t="shared" si="9"/>
        <v>0</v>
      </c>
      <c r="EQ30" t="s">
        <v>455</v>
      </c>
      <c r="ES30" s="4">
        <f t="shared" si="10"/>
        <v>0</v>
      </c>
      <c r="ET30" s="4" t="str">
        <f t="shared" si="11"/>
        <v>ORDINARIO</v>
      </c>
    </row>
    <row r="31" spans="1:159" x14ac:dyDescent="0.3">
      <c r="A31">
        <v>29</v>
      </c>
      <c r="B31" t="s">
        <v>845</v>
      </c>
      <c r="C31" t="s">
        <v>950</v>
      </c>
      <c r="E31" t="s">
        <v>847</v>
      </c>
      <c r="X31">
        <v>1</v>
      </c>
      <c r="Y31">
        <v>1</v>
      </c>
      <c r="Z31">
        <v>1</v>
      </c>
      <c r="AA31">
        <v>1</v>
      </c>
      <c r="AE31" t="s">
        <v>853</v>
      </c>
      <c r="AH31">
        <v>0</v>
      </c>
      <c r="AK31">
        <v>0</v>
      </c>
      <c r="AL31">
        <v>0</v>
      </c>
      <c r="AM31">
        <v>1</v>
      </c>
      <c r="AP31" t="s">
        <v>534</v>
      </c>
      <c r="AQ31" t="s">
        <v>855</v>
      </c>
      <c r="AR31" s="4">
        <f t="shared" si="0"/>
        <v>0</v>
      </c>
      <c r="AT31" t="s">
        <v>1027</v>
      </c>
      <c r="AV31" t="s">
        <v>857</v>
      </c>
      <c r="BF31" t="s">
        <v>858</v>
      </c>
      <c r="BI31" t="s">
        <v>859</v>
      </c>
      <c r="BK31" t="s">
        <v>860</v>
      </c>
      <c r="BS31" s="4">
        <f t="shared" si="6"/>
        <v>0</v>
      </c>
      <c r="CA31" t="s">
        <v>859</v>
      </c>
      <c r="CJ31">
        <v>4</v>
      </c>
      <c r="CK31" t="s">
        <v>861</v>
      </c>
      <c r="CN31">
        <v>2</v>
      </c>
      <c r="CO31" t="s">
        <v>862</v>
      </c>
      <c r="CX31">
        <v>2024</v>
      </c>
      <c r="DE31" t="s">
        <v>442</v>
      </c>
      <c r="DF31" t="s">
        <v>443</v>
      </c>
      <c r="EI31">
        <v>0</v>
      </c>
      <c r="EJ31" s="4">
        <f t="shared" si="7"/>
        <v>0</v>
      </c>
      <c r="EL31">
        <v>0</v>
      </c>
      <c r="EM31" s="4">
        <f t="shared" si="8"/>
        <v>0</v>
      </c>
      <c r="EO31">
        <v>0</v>
      </c>
      <c r="EP31" s="4">
        <f t="shared" si="9"/>
        <v>0</v>
      </c>
      <c r="EQ31" t="s">
        <v>455</v>
      </c>
      <c r="ES31" s="4">
        <f t="shared" si="10"/>
        <v>0</v>
      </c>
      <c r="ET31" s="4" t="str">
        <f t="shared" si="11"/>
        <v>ORDINARIO</v>
      </c>
    </row>
    <row r="32" spans="1:159" x14ac:dyDescent="0.3">
      <c r="A32">
        <v>30</v>
      </c>
      <c r="AR32" s="4">
        <f t="shared" si="0"/>
        <v>0</v>
      </c>
      <c r="BS32" s="4">
        <f t="shared" si="6"/>
        <v>0</v>
      </c>
      <c r="EJ32" s="4">
        <f t="shared" si="7"/>
        <v>0</v>
      </c>
      <c r="EM32" s="4">
        <f t="shared" si="8"/>
        <v>0</v>
      </c>
      <c r="EP32" s="4">
        <f t="shared" si="9"/>
        <v>0</v>
      </c>
      <c r="ES32" s="4">
        <f t="shared" si="10"/>
        <v>0</v>
      </c>
      <c r="ET32" s="4" t="str">
        <f t="shared" si="11"/>
        <v>ORDINARIO</v>
      </c>
    </row>
    <row r="33" spans="1:150" x14ac:dyDescent="0.3">
      <c r="A33">
        <v>31</v>
      </c>
      <c r="AR33" s="4">
        <f t="shared" si="0"/>
        <v>0</v>
      </c>
      <c r="BS33" s="4">
        <f t="shared" si="6"/>
        <v>0</v>
      </c>
      <c r="EJ33" s="4">
        <f t="shared" si="7"/>
        <v>0</v>
      </c>
      <c r="EM33" s="4">
        <f t="shared" si="8"/>
        <v>0</v>
      </c>
      <c r="EP33" s="4">
        <f t="shared" si="9"/>
        <v>0</v>
      </c>
      <c r="ES33" s="4">
        <f t="shared" si="10"/>
        <v>0</v>
      </c>
      <c r="ET33" s="4" t="str">
        <f t="shared" si="11"/>
        <v>ORDINARIO</v>
      </c>
    </row>
    <row r="34" spans="1:150" x14ac:dyDescent="0.3">
      <c r="A34">
        <v>32</v>
      </c>
      <c r="AR34" s="4">
        <f t="shared" ref="AR34:AR64" si="12">+AS34+AU34+BE34+BL34+BM34+BN34+BO34+BP34+BQ34+CD34</f>
        <v>0</v>
      </c>
      <c r="BS34" s="4">
        <f t="shared" si="6"/>
        <v>0</v>
      </c>
      <c r="EJ34" s="4">
        <f t="shared" si="7"/>
        <v>0</v>
      </c>
      <c r="EM34" s="4">
        <f t="shared" si="8"/>
        <v>0</v>
      </c>
      <c r="EP34" s="4">
        <f t="shared" si="9"/>
        <v>0</v>
      </c>
      <c r="ES34" s="4">
        <f t="shared" si="10"/>
        <v>0</v>
      </c>
      <c r="ET34" s="4" t="str">
        <f t="shared" si="11"/>
        <v>ORDINARIO</v>
      </c>
    </row>
    <row r="35" spans="1:150" x14ac:dyDescent="0.3">
      <c r="A35">
        <v>33</v>
      </c>
      <c r="AR35" s="4">
        <f t="shared" si="12"/>
        <v>0</v>
      </c>
      <c r="BS35" s="4">
        <f t="shared" si="6"/>
        <v>0</v>
      </c>
      <c r="EJ35" s="4">
        <f t="shared" si="7"/>
        <v>0</v>
      </c>
      <c r="EM35" s="4">
        <f t="shared" si="8"/>
        <v>0</v>
      </c>
      <c r="EP35" s="4">
        <f t="shared" si="9"/>
        <v>0</v>
      </c>
      <c r="ES35" s="4">
        <f t="shared" si="10"/>
        <v>0</v>
      </c>
      <c r="ET35" s="4" t="str">
        <f t="shared" si="11"/>
        <v>ORDINARIO</v>
      </c>
    </row>
    <row r="36" spans="1:150" x14ac:dyDescent="0.3">
      <c r="A36">
        <v>34</v>
      </c>
      <c r="AR36" s="4">
        <f t="shared" si="12"/>
        <v>0</v>
      </c>
      <c r="BS36" s="4">
        <f t="shared" si="6"/>
        <v>0</v>
      </c>
      <c r="EJ36" s="4">
        <f t="shared" si="7"/>
        <v>0</v>
      </c>
      <c r="EM36" s="4">
        <f t="shared" si="8"/>
        <v>0</v>
      </c>
      <c r="EP36" s="4">
        <f t="shared" si="9"/>
        <v>0</v>
      </c>
      <c r="ES36" s="4">
        <f t="shared" si="10"/>
        <v>0</v>
      </c>
      <c r="ET36" s="4" t="str">
        <f t="shared" si="11"/>
        <v>ORDINARIO</v>
      </c>
    </row>
    <row r="37" spans="1:150" x14ac:dyDescent="0.3">
      <c r="A37">
        <v>35</v>
      </c>
      <c r="AR37" s="4">
        <f t="shared" si="12"/>
        <v>0</v>
      </c>
      <c r="BS37" s="4">
        <f t="shared" si="6"/>
        <v>0</v>
      </c>
      <c r="EJ37" s="4">
        <f t="shared" si="7"/>
        <v>0</v>
      </c>
      <c r="EM37" s="4">
        <f t="shared" si="8"/>
        <v>0</v>
      </c>
      <c r="EP37" s="4">
        <f t="shared" si="9"/>
        <v>0</v>
      </c>
      <c r="ES37" s="4">
        <f t="shared" si="10"/>
        <v>0</v>
      </c>
      <c r="ET37" s="4" t="str">
        <f t="shared" si="11"/>
        <v>ORDINARIO</v>
      </c>
    </row>
    <row r="38" spans="1:150" x14ac:dyDescent="0.3">
      <c r="A38">
        <v>36</v>
      </c>
      <c r="AR38" s="4">
        <f t="shared" si="12"/>
        <v>0</v>
      </c>
      <c r="BS38" s="4">
        <f t="shared" si="6"/>
        <v>0</v>
      </c>
      <c r="EJ38" s="4">
        <f t="shared" si="7"/>
        <v>0</v>
      </c>
      <c r="EM38" s="4">
        <f t="shared" si="8"/>
        <v>0</v>
      </c>
      <c r="EP38" s="4">
        <f t="shared" si="9"/>
        <v>0</v>
      </c>
      <c r="ES38" s="4">
        <f t="shared" si="10"/>
        <v>0</v>
      </c>
      <c r="ET38" s="4" t="str">
        <f t="shared" si="11"/>
        <v>ORDINARIO</v>
      </c>
    </row>
    <row r="39" spans="1:150" x14ac:dyDescent="0.3">
      <c r="A39">
        <v>37</v>
      </c>
      <c r="AR39" s="4">
        <f t="shared" si="12"/>
        <v>0</v>
      </c>
      <c r="BS39" s="4">
        <f t="shared" si="6"/>
        <v>0</v>
      </c>
      <c r="EJ39" s="4">
        <f t="shared" si="7"/>
        <v>0</v>
      </c>
      <c r="EM39" s="4">
        <f t="shared" si="8"/>
        <v>0</v>
      </c>
      <c r="EP39" s="4">
        <f t="shared" si="9"/>
        <v>0</v>
      </c>
      <c r="ES39" s="4">
        <f t="shared" si="10"/>
        <v>0</v>
      </c>
      <c r="ET39" s="4" t="str">
        <f t="shared" si="11"/>
        <v>ORDINARIO</v>
      </c>
    </row>
    <row r="40" spans="1:150" x14ac:dyDescent="0.3">
      <c r="A40">
        <v>38</v>
      </c>
      <c r="AR40" s="4">
        <f t="shared" si="12"/>
        <v>0</v>
      </c>
      <c r="BS40" s="4">
        <f t="shared" si="6"/>
        <v>0</v>
      </c>
      <c r="EJ40" s="4">
        <f t="shared" si="7"/>
        <v>0</v>
      </c>
      <c r="EM40" s="4">
        <f t="shared" si="8"/>
        <v>0</v>
      </c>
      <c r="EP40" s="4">
        <f t="shared" si="9"/>
        <v>0</v>
      </c>
      <c r="ES40" s="4">
        <f t="shared" si="10"/>
        <v>0</v>
      </c>
      <c r="ET40" s="4" t="str">
        <f t="shared" si="11"/>
        <v>ORDINARIO</v>
      </c>
    </row>
    <row r="41" spans="1:150" x14ac:dyDescent="0.3">
      <c r="A41">
        <v>39</v>
      </c>
      <c r="AR41" s="4">
        <f t="shared" si="12"/>
        <v>0</v>
      </c>
      <c r="BS41" s="4">
        <f t="shared" si="6"/>
        <v>0</v>
      </c>
      <c r="EJ41" s="4">
        <f t="shared" si="7"/>
        <v>0</v>
      </c>
      <c r="EM41" s="4">
        <f t="shared" si="8"/>
        <v>0</v>
      </c>
      <c r="EP41" s="4">
        <f t="shared" si="9"/>
        <v>0</v>
      </c>
      <c r="ES41" s="4">
        <f t="shared" si="10"/>
        <v>0</v>
      </c>
      <c r="ET41" s="4" t="str">
        <f t="shared" si="11"/>
        <v>ORDINARIO</v>
      </c>
    </row>
    <row r="42" spans="1:150" x14ac:dyDescent="0.3">
      <c r="A42">
        <v>40</v>
      </c>
      <c r="AR42" s="4">
        <f t="shared" si="12"/>
        <v>0</v>
      </c>
      <c r="BS42" s="4">
        <f t="shared" si="6"/>
        <v>0</v>
      </c>
      <c r="EJ42" s="4">
        <f t="shared" si="7"/>
        <v>0</v>
      </c>
      <c r="EM42" s="4">
        <f t="shared" si="8"/>
        <v>0</v>
      </c>
      <c r="EP42" s="4">
        <f t="shared" si="9"/>
        <v>0</v>
      </c>
      <c r="ES42" s="4">
        <f t="shared" si="10"/>
        <v>0</v>
      </c>
      <c r="ET42" s="4" t="str">
        <f t="shared" si="11"/>
        <v>ORDINARIO</v>
      </c>
    </row>
    <row r="43" spans="1:150" x14ac:dyDescent="0.3">
      <c r="A43">
        <v>41</v>
      </c>
      <c r="AR43" s="4">
        <f t="shared" si="12"/>
        <v>0</v>
      </c>
      <c r="BS43" s="4">
        <f t="shared" si="6"/>
        <v>0</v>
      </c>
      <c r="EJ43" s="4">
        <f t="shared" si="7"/>
        <v>0</v>
      </c>
      <c r="EM43" s="4">
        <f t="shared" si="8"/>
        <v>0</v>
      </c>
      <c r="EP43" s="4">
        <f t="shared" si="9"/>
        <v>0</v>
      </c>
      <c r="ES43" s="4">
        <f t="shared" si="10"/>
        <v>0</v>
      </c>
      <c r="ET43" s="4" t="str">
        <f t="shared" si="11"/>
        <v>ORDINARIO</v>
      </c>
    </row>
    <row r="44" spans="1:150" x14ac:dyDescent="0.3">
      <c r="A44">
        <v>42</v>
      </c>
      <c r="AR44" s="4">
        <f t="shared" si="12"/>
        <v>0</v>
      </c>
      <c r="BS44" s="4">
        <f t="shared" si="6"/>
        <v>0</v>
      </c>
      <c r="EJ44" s="4">
        <f t="shared" si="7"/>
        <v>0</v>
      </c>
      <c r="EM44" s="4">
        <f t="shared" si="8"/>
        <v>0</v>
      </c>
      <c r="EP44" s="4">
        <f t="shared" si="9"/>
        <v>0</v>
      </c>
      <c r="ES44" s="4">
        <f t="shared" si="10"/>
        <v>0</v>
      </c>
      <c r="ET44" s="4" t="str">
        <f t="shared" si="11"/>
        <v>ORDINARIO</v>
      </c>
    </row>
    <row r="45" spans="1:150" x14ac:dyDescent="0.3">
      <c r="A45">
        <v>43</v>
      </c>
      <c r="AR45" s="4">
        <f t="shared" si="12"/>
        <v>0</v>
      </c>
      <c r="BS45" s="4">
        <f t="shared" si="6"/>
        <v>0</v>
      </c>
      <c r="EJ45" s="4">
        <f t="shared" si="7"/>
        <v>0</v>
      </c>
      <c r="EM45" s="4">
        <f t="shared" si="8"/>
        <v>0</v>
      </c>
      <c r="EP45" s="4">
        <f t="shared" si="9"/>
        <v>0</v>
      </c>
      <c r="ES45" s="4">
        <f t="shared" si="10"/>
        <v>0</v>
      </c>
      <c r="ET45" s="4" t="str">
        <f t="shared" si="11"/>
        <v>ORDINARIO</v>
      </c>
    </row>
    <row r="46" spans="1:150" x14ac:dyDescent="0.3">
      <c r="A46">
        <v>44</v>
      </c>
      <c r="AR46" s="4">
        <f t="shared" si="12"/>
        <v>0</v>
      </c>
      <c r="BS46" s="4">
        <f t="shared" si="6"/>
        <v>0</v>
      </c>
      <c r="EJ46" s="4">
        <f t="shared" si="7"/>
        <v>0</v>
      </c>
      <c r="EM46" s="4">
        <f t="shared" si="8"/>
        <v>0</v>
      </c>
      <c r="EP46" s="4">
        <f t="shared" si="9"/>
        <v>0</v>
      </c>
      <c r="ES46" s="4">
        <f t="shared" si="10"/>
        <v>0</v>
      </c>
      <c r="ET46" s="4" t="str">
        <f t="shared" si="11"/>
        <v>ORDINARIO</v>
      </c>
    </row>
    <row r="47" spans="1:150" x14ac:dyDescent="0.3">
      <c r="A47">
        <v>45</v>
      </c>
      <c r="AR47" s="4">
        <f t="shared" si="12"/>
        <v>0</v>
      </c>
      <c r="BS47" s="4">
        <f t="shared" si="6"/>
        <v>0</v>
      </c>
      <c r="EJ47" s="4">
        <f t="shared" si="7"/>
        <v>0</v>
      </c>
      <c r="EM47" s="4">
        <f t="shared" si="8"/>
        <v>0</v>
      </c>
      <c r="EP47" s="4">
        <f t="shared" si="9"/>
        <v>0</v>
      </c>
      <c r="ES47" s="4">
        <f t="shared" si="10"/>
        <v>0</v>
      </c>
      <c r="ET47" s="4" t="str">
        <f t="shared" si="11"/>
        <v>ORDINARIO</v>
      </c>
    </row>
    <row r="48" spans="1:150" x14ac:dyDescent="0.3">
      <c r="A48">
        <v>46</v>
      </c>
      <c r="AR48" s="4">
        <f t="shared" si="12"/>
        <v>0</v>
      </c>
      <c r="BS48" s="4">
        <f t="shared" si="6"/>
        <v>0</v>
      </c>
      <c r="EJ48" s="4">
        <f t="shared" si="7"/>
        <v>0</v>
      </c>
      <c r="EM48" s="4">
        <f t="shared" si="8"/>
        <v>0</v>
      </c>
      <c r="EP48" s="4">
        <f t="shared" si="9"/>
        <v>0</v>
      </c>
      <c r="ES48" s="4">
        <f t="shared" si="10"/>
        <v>0</v>
      </c>
      <c r="ET48" s="4" t="str">
        <f t="shared" si="11"/>
        <v>ORDINARIO</v>
      </c>
    </row>
    <row r="49" spans="1:150" x14ac:dyDescent="0.3">
      <c r="A49">
        <v>47</v>
      </c>
      <c r="AR49" s="4">
        <f t="shared" si="12"/>
        <v>0</v>
      </c>
      <c r="BS49" s="4">
        <f t="shared" si="6"/>
        <v>0</v>
      </c>
      <c r="EJ49" s="4">
        <f t="shared" si="7"/>
        <v>0</v>
      </c>
      <c r="EM49" s="4">
        <f t="shared" si="8"/>
        <v>0</v>
      </c>
      <c r="EP49" s="4">
        <f t="shared" si="9"/>
        <v>0</v>
      </c>
      <c r="ES49" s="4">
        <f t="shared" si="10"/>
        <v>0</v>
      </c>
      <c r="ET49" s="4" t="str">
        <f t="shared" si="11"/>
        <v>ORDINARIO</v>
      </c>
    </row>
    <row r="50" spans="1:150" x14ac:dyDescent="0.3">
      <c r="A50">
        <v>48</v>
      </c>
      <c r="AR50" s="4">
        <f t="shared" si="12"/>
        <v>0</v>
      </c>
      <c r="BS50" s="4">
        <f t="shared" si="6"/>
        <v>0</v>
      </c>
      <c r="EJ50" s="4">
        <f t="shared" si="7"/>
        <v>0</v>
      </c>
      <c r="EM50" s="4">
        <f t="shared" si="8"/>
        <v>0</v>
      </c>
      <c r="EP50" s="4">
        <f t="shared" si="9"/>
        <v>0</v>
      </c>
      <c r="ES50" s="4">
        <f t="shared" si="10"/>
        <v>0</v>
      </c>
      <c r="ET50" s="4" t="str">
        <f t="shared" si="11"/>
        <v>ORDINARIO</v>
      </c>
    </row>
    <row r="51" spans="1:150" x14ac:dyDescent="0.3">
      <c r="A51">
        <v>49</v>
      </c>
      <c r="AR51" s="4">
        <f t="shared" si="12"/>
        <v>0</v>
      </c>
      <c r="BS51" s="4">
        <f t="shared" si="6"/>
        <v>0</v>
      </c>
      <c r="EJ51" s="4">
        <f t="shared" si="7"/>
        <v>0</v>
      </c>
      <c r="EM51" s="4">
        <f t="shared" si="8"/>
        <v>0</v>
      </c>
      <c r="EP51" s="4">
        <f t="shared" si="9"/>
        <v>0</v>
      </c>
      <c r="ES51" s="4">
        <f t="shared" si="10"/>
        <v>0</v>
      </c>
      <c r="ET51" s="4" t="str">
        <f t="shared" si="11"/>
        <v>ORDINARIO</v>
      </c>
    </row>
    <row r="52" spans="1:150" x14ac:dyDescent="0.3">
      <c r="A52">
        <v>50</v>
      </c>
      <c r="AR52" s="4">
        <f t="shared" si="12"/>
        <v>0</v>
      </c>
      <c r="BS52" s="4">
        <f t="shared" si="6"/>
        <v>0</v>
      </c>
      <c r="EJ52" s="4">
        <f t="shared" si="7"/>
        <v>0</v>
      </c>
      <c r="EM52" s="4">
        <f t="shared" si="8"/>
        <v>0</v>
      </c>
      <c r="EP52" s="4">
        <f t="shared" si="9"/>
        <v>0</v>
      </c>
      <c r="ES52" s="4">
        <f t="shared" si="10"/>
        <v>0</v>
      </c>
      <c r="ET52" s="4" t="str">
        <f t="shared" si="11"/>
        <v>ORDINARIO</v>
      </c>
    </row>
    <row r="53" spans="1:150" x14ac:dyDescent="0.3">
      <c r="A53">
        <v>51</v>
      </c>
      <c r="AR53" s="4">
        <f t="shared" si="12"/>
        <v>0</v>
      </c>
      <c r="BS53" s="4">
        <f t="shared" si="6"/>
        <v>0</v>
      </c>
      <c r="EJ53" s="4">
        <f t="shared" si="7"/>
        <v>0</v>
      </c>
      <c r="EM53" s="4">
        <f t="shared" si="8"/>
        <v>0</v>
      </c>
      <c r="EP53" s="4">
        <f t="shared" si="9"/>
        <v>0</v>
      </c>
      <c r="ES53" s="4">
        <f t="shared" si="10"/>
        <v>0</v>
      </c>
      <c r="ET53" s="4" t="str">
        <f t="shared" si="11"/>
        <v>ORDINARIO</v>
      </c>
    </row>
    <row r="54" spans="1:150" x14ac:dyDescent="0.3">
      <c r="A54">
        <v>52</v>
      </c>
      <c r="AR54" s="4">
        <f t="shared" si="12"/>
        <v>0</v>
      </c>
      <c r="BS54" s="4">
        <f t="shared" si="6"/>
        <v>0</v>
      </c>
      <c r="EJ54" s="4">
        <f t="shared" si="7"/>
        <v>0</v>
      </c>
      <c r="EM54" s="4">
        <f t="shared" si="8"/>
        <v>0</v>
      </c>
      <c r="EP54" s="4">
        <f t="shared" si="9"/>
        <v>0</v>
      </c>
      <c r="ES54" s="4">
        <f t="shared" si="10"/>
        <v>0</v>
      </c>
      <c r="ET54" s="4" t="str">
        <f t="shared" si="11"/>
        <v>ORDINARIO</v>
      </c>
    </row>
    <row r="55" spans="1:150" x14ac:dyDescent="0.3">
      <c r="A55">
        <v>53</v>
      </c>
      <c r="AR55" s="4">
        <f t="shared" si="12"/>
        <v>0</v>
      </c>
      <c r="BS55" s="4">
        <f t="shared" si="6"/>
        <v>0</v>
      </c>
      <c r="EJ55" s="4">
        <f t="shared" si="7"/>
        <v>0</v>
      </c>
      <c r="EM55" s="4">
        <f t="shared" si="8"/>
        <v>0</v>
      </c>
      <c r="EP55" s="4">
        <f t="shared" si="9"/>
        <v>0</v>
      </c>
      <c r="ES55" s="4">
        <f t="shared" si="10"/>
        <v>0</v>
      </c>
      <c r="ET55" s="4" t="str">
        <f t="shared" si="11"/>
        <v>ORDINARIO</v>
      </c>
    </row>
    <row r="56" spans="1:150" x14ac:dyDescent="0.3">
      <c r="A56">
        <v>54</v>
      </c>
      <c r="AR56" s="4">
        <f t="shared" si="12"/>
        <v>0</v>
      </c>
      <c r="BS56" s="4">
        <f t="shared" si="6"/>
        <v>0</v>
      </c>
      <c r="EJ56" s="4">
        <f t="shared" si="7"/>
        <v>0</v>
      </c>
      <c r="EM56" s="4">
        <f t="shared" si="8"/>
        <v>0</v>
      </c>
      <c r="EP56" s="4">
        <f t="shared" si="9"/>
        <v>0</v>
      </c>
      <c r="ES56" s="4">
        <f t="shared" si="10"/>
        <v>0</v>
      </c>
      <c r="ET56" s="4" t="str">
        <f t="shared" si="11"/>
        <v>ORDINARIO</v>
      </c>
    </row>
    <row r="57" spans="1:150" x14ac:dyDescent="0.3">
      <c r="A57">
        <v>55</v>
      </c>
      <c r="AR57" s="4">
        <f t="shared" si="12"/>
        <v>0</v>
      </c>
      <c r="BS57" s="4">
        <f t="shared" si="6"/>
        <v>0</v>
      </c>
      <c r="EJ57" s="4">
        <f t="shared" si="7"/>
        <v>0</v>
      </c>
      <c r="EM57" s="4">
        <f t="shared" si="8"/>
        <v>0</v>
      </c>
      <c r="EP57" s="4">
        <f t="shared" si="9"/>
        <v>0</v>
      </c>
      <c r="ES57" s="4">
        <f t="shared" si="10"/>
        <v>0</v>
      </c>
      <c r="ET57" s="4" t="str">
        <f t="shared" si="11"/>
        <v>ORDINARIO</v>
      </c>
    </row>
    <row r="58" spans="1:150" x14ac:dyDescent="0.3">
      <c r="A58">
        <v>56</v>
      </c>
      <c r="AR58" s="4">
        <f t="shared" si="12"/>
        <v>0</v>
      </c>
      <c r="BS58" s="4">
        <f t="shared" si="6"/>
        <v>0</v>
      </c>
      <c r="EJ58" s="4">
        <f t="shared" si="7"/>
        <v>0</v>
      </c>
      <c r="EM58" s="4">
        <f t="shared" si="8"/>
        <v>0</v>
      </c>
      <c r="EP58" s="4">
        <f t="shared" si="9"/>
        <v>0</v>
      </c>
      <c r="ES58" s="4">
        <f t="shared" si="10"/>
        <v>0</v>
      </c>
      <c r="ET58" s="4" t="str">
        <f t="shared" si="11"/>
        <v>ORDINARIO</v>
      </c>
    </row>
    <row r="59" spans="1:150" x14ac:dyDescent="0.3">
      <c r="A59">
        <v>57</v>
      </c>
      <c r="AR59" s="4">
        <f t="shared" si="12"/>
        <v>0</v>
      </c>
      <c r="BS59" s="4">
        <f t="shared" si="6"/>
        <v>0</v>
      </c>
      <c r="EJ59" s="4">
        <f t="shared" si="7"/>
        <v>0</v>
      </c>
      <c r="EM59" s="4">
        <f t="shared" si="8"/>
        <v>0</v>
      </c>
      <c r="EP59" s="4">
        <f t="shared" si="9"/>
        <v>0</v>
      </c>
      <c r="ES59" s="4">
        <f t="shared" si="10"/>
        <v>0</v>
      </c>
      <c r="ET59" s="4" t="str">
        <f t="shared" si="11"/>
        <v>ORDINARIO</v>
      </c>
    </row>
    <row r="60" spans="1:150" x14ac:dyDescent="0.3">
      <c r="A60">
        <v>58</v>
      </c>
      <c r="AR60" s="4">
        <f t="shared" si="12"/>
        <v>0</v>
      </c>
      <c r="BS60" s="4">
        <f t="shared" si="6"/>
        <v>0</v>
      </c>
      <c r="EJ60" s="4">
        <f t="shared" si="7"/>
        <v>0</v>
      </c>
      <c r="EM60" s="4">
        <f t="shared" si="8"/>
        <v>0</v>
      </c>
      <c r="EP60" s="4">
        <f t="shared" si="9"/>
        <v>0</v>
      </c>
      <c r="ES60" s="4">
        <f t="shared" si="10"/>
        <v>0</v>
      </c>
      <c r="ET60" s="4" t="str">
        <f t="shared" si="11"/>
        <v>ORDINARIO</v>
      </c>
    </row>
    <row r="61" spans="1:150" x14ac:dyDescent="0.3">
      <c r="A61">
        <v>59</v>
      </c>
      <c r="AR61" s="4">
        <f t="shared" si="12"/>
        <v>0</v>
      </c>
      <c r="BS61" s="4">
        <f t="shared" si="6"/>
        <v>0</v>
      </c>
      <c r="EJ61" s="4">
        <f t="shared" si="7"/>
        <v>0</v>
      </c>
      <c r="EM61" s="4">
        <f t="shared" si="8"/>
        <v>0</v>
      </c>
      <c r="EP61" s="4">
        <f t="shared" si="9"/>
        <v>0</v>
      </c>
      <c r="ES61" s="4">
        <f t="shared" si="10"/>
        <v>0</v>
      </c>
      <c r="ET61" s="4" t="str">
        <f t="shared" si="11"/>
        <v>ORDINARIO</v>
      </c>
    </row>
    <row r="62" spans="1:150" x14ac:dyDescent="0.3">
      <c r="A62">
        <v>60</v>
      </c>
      <c r="AR62" s="4">
        <f t="shared" si="12"/>
        <v>0</v>
      </c>
      <c r="BS62" s="4">
        <f t="shared" si="6"/>
        <v>0</v>
      </c>
      <c r="EJ62" s="4">
        <f t="shared" si="7"/>
        <v>0</v>
      </c>
      <c r="EM62" s="4">
        <f t="shared" si="8"/>
        <v>0</v>
      </c>
      <c r="EP62" s="4">
        <f t="shared" si="9"/>
        <v>0</v>
      </c>
      <c r="ES62" s="4">
        <f t="shared" si="10"/>
        <v>0</v>
      </c>
      <c r="ET62" s="4" t="str">
        <f t="shared" si="11"/>
        <v>ORDINARIO</v>
      </c>
    </row>
    <row r="63" spans="1:150" x14ac:dyDescent="0.3">
      <c r="A63">
        <v>61</v>
      </c>
      <c r="AR63" s="4">
        <f t="shared" si="12"/>
        <v>0</v>
      </c>
      <c r="BS63" s="4">
        <f t="shared" si="6"/>
        <v>0</v>
      </c>
      <c r="EJ63" s="4">
        <f t="shared" si="7"/>
        <v>0</v>
      </c>
      <c r="EM63" s="4">
        <f t="shared" si="8"/>
        <v>0</v>
      </c>
      <c r="EP63" s="4">
        <f t="shared" si="9"/>
        <v>0</v>
      </c>
      <c r="ES63" s="4">
        <f t="shared" si="10"/>
        <v>0</v>
      </c>
      <c r="ET63" s="4" t="str">
        <f t="shared" si="11"/>
        <v>ORDINARIO</v>
      </c>
    </row>
    <row r="64" spans="1:150" x14ac:dyDescent="0.3">
      <c r="A64">
        <v>62</v>
      </c>
      <c r="AR64" s="4">
        <f t="shared" si="12"/>
        <v>0</v>
      </c>
      <c r="BS64" s="4">
        <f t="shared" si="6"/>
        <v>0</v>
      </c>
      <c r="EJ64" s="4">
        <f t="shared" si="7"/>
        <v>0</v>
      </c>
      <c r="EM64" s="4">
        <f t="shared" si="8"/>
        <v>0</v>
      </c>
      <c r="EP64" s="4">
        <f t="shared" si="9"/>
        <v>0</v>
      </c>
      <c r="ES64" s="4">
        <f t="shared" si="10"/>
        <v>0</v>
      </c>
      <c r="ET64" s="4" t="str">
        <f t="shared" si="11"/>
        <v>ORDINARIO</v>
      </c>
    </row>
    <row r="65" spans="1:150" x14ac:dyDescent="0.3">
      <c r="A65">
        <v>63</v>
      </c>
      <c r="AR65" s="4">
        <f t="shared" ref="AR65:AR128" si="13">+AS65+AU65+BE65+BL65+BM65+BN65+BO65+BP65+BQ65+CD65</f>
        <v>0</v>
      </c>
      <c r="BS65" s="4">
        <f t="shared" ref="BS65:BS128" si="14">+BT65+BV65+BW65+BX65+BY65</f>
        <v>0</v>
      </c>
      <c r="EJ65" s="4">
        <f t="shared" ref="EJ65:EJ128" si="15">+EI65/3000</f>
        <v>0</v>
      </c>
      <c r="EM65" s="4">
        <f t="shared" ref="EM65:EM128" si="16">+EL65/1400</f>
        <v>0</v>
      </c>
      <c r="EP65" s="4">
        <f t="shared" ref="EP65:EP128" si="17">+EO65/2000</f>
        <v>0</v>
      </c>
      <c r="ES65" s="4">
        <f t="shared" ref="ES65:ES128" si="18">+ER65/15000</f>
        <v>0</v>
      </c>
      <c r="ET65" s="4" t="str">
        <f t="shared" ref="ET65:ET128" si="19">+IF((EJ65+EM65+EP65+ES65)&gt;=1,"ALTO","ORDINARIO")</f>
        <v>ORDINARIO</v>
      </c>
    </row>
    <row r="66" spans="1:150" x14ac:dyDescent="0.3">
      <c r="A66">
        <v>64</v>
      </c>
      <c r="AR66" s="4">
        <f t="shared" si="13"/>
        <v>0</v>
      </c>
      <c r="BS66" s="4">
        <f t="shared" si="14"/>
        <v>0</v>
      </c>
      <c r="EJ66" s="4">
        <f t="shared" si="15"/>
        <v>0</v>
      </c>
      <c r="EM66" s="4">
        <f t="shared" si="16"/>
        <v>0</v>
      </c>
      <c r="EP66" s="4">
        <f t="shared" si="17"/>
        <v>0</v>
      </c>
      <c r="ES66" s="4">
        <f t="shared" si="18"/>
        <v>0</v>
      </c>
      <c r="ET66" s="4" t="str">
        <f t="shared" si="19"/>
        <v>ORDINARIO</v>
      </c>
    </row>
    <row r="67" spans="1:150" x14ac:dyDescent="0.3">
      <c r="A67">
        <v>65</v>
      </c>
      <c r="AR67" s="4">
        <f t="shared" si="13"/>
        <v>0</v>
      </c>
      <c r="BS67" s="4">
        <f t="shared" si="14"/>
        <v>0</v>
      </c>
      <c r="EJ67" s="4">
        <f t="shared" si="15"/>
        <v>0</v>
      </c>
      <c r="EM67" s="4">
        <f t="shared" si="16"/>
        <v>0</v>
      </c>
      <c r="EP67" s="4">
        <f t="shared" si="17"/>
        <v>0</v>
      </c>
      <c r="ES67" s="4">
        <f t="shared" si="18"/>
        <v>0</v>
      </c>
      <c r="ET67" s="4" t="str">
        <f t="shared" si="19"/>
        <v>ORDINARIO</v>
      </c>
    </row>
    <row r="68" spans="1:150" x14ac:dyDescent="0.3">
      <c r="A68">
        <v>66</v>
      </c>
      <c r="AR68" s="4">
        <f t="shared" si="13"/>
        <v>0</v>
      </c>
      <c r="BS68" s="4">
        <f t="shared" si="14"/>
        <v>0</v>
      </c>
      <c r="EJ68" s="4">
        <f t="shared" si="15"/>
        <v>0</v>
      </c>
      <c r="EM68" s="4">
        <f t="shared" si="16"/>
        <v>0</v>
      </c>
      <c r="EP68" s="4">
        <f t="shared" si="17"/>
        <v>0</v>
      </c>
      <c r="ES68" s="4">
        <f t="shared" si="18"/>
        <v>0</v>
      </c>
      <c r="ET68" s="4" t="str">
        <f t="shared" si="19"/>
        <v>ORDINARIO</v>
      </c>
    </row>
    <row r="69" spans="1:150" x14ac:dyDescent="0.3">
      <c r="A69">
        <v>67</v>
      </c>
      <c r="AR69" s="4">
        <f t="shared" si="13"/>
        <v>0</v>
      </c>
      <c r="BS69" s="4">
        <f t="shared" si="14"/>
        <v>0</v>
      </c>
      <c r="EJ69" s="4">
        <f t="shared" si="15"/>
        <v>0</v>
      </c>
      <c r="EM69" s="4">
        <f t="shared" si="16"/>
        <v>0</v>
      </c>
      <c r="EP69" s="4">
        <f t="shared" si="17"/>
        <v>0</v>
      </c>
      <c r="ES69" s="4">
        <f t="shared" si="18"/>
        <v>0</v>
      </c>
      <c r="ET69" s="4" t="str">
        <f t="shared" si="19"/>
        <v>ORDINARIO</v>
      </c>
    </row>
    <row r="70" spans="1:150" x14ac:dyDescent="0.3">
      <c r="A70">
        <v>68</v>
      </c>
      <c r="AR70" s="4">
        <f t="shared" si="13"/>
        <v>0</v>
      </c>
      <c r="BS70" s="4">
        <f t="shared" si="14"/>
        <v>0</v>
      </c>
      <c r="EJ70" s="4">
        <f t="shared" si="15"/>
        <v>0</v>
      </c>
      <c r="EM70" s="4">
        <f t="shared" si="16"/>
        <v>0</v>
      </c>
      <c r="EP70" s="4">
        <f t="shared" si="17"/>
        <v>0</v>
      </c>
      <c r="ES70" s="4">
        <f t="shared" si="18"/>
        <v>0</v>
      </c>
      <c r="ET70" s="4" t="str">
        <f t="shared" si="19"/>
        <v>ORDINARIO</v>
      </c>
    </row>
    <row r="71" spans="1:150" x14ac:dyDescent="0.3">
      <c r="A71">
        <v>69</v>
      </c>
      <c r="AR71" s="4">
        <f t="shared" si="13"/>
        <v>0</v>
      </c>
      <c r="BS71" s="4">
        <f t="shared" si="14"/>
        <v>0</v>
      </c>
      <c r="EJ71" s="4">
        <f t="shared" si="15"/>
        <v>0</v>
      </c>
      <c r="EM71" s="4">
        <f t="shared" si="16"/>
        <v>0</v>
      </c>
      <c r="EP71" s="4">
        <f t="shared" si="17"/>
        <v>0</v>
      </c>
      <c r="ES71" s="4">
        <f t="shared" si="18"/>
        <v>0</v>
      </c>
      <c r="ET71" s="4" t="str">
        <f t="shared" si="19"/>
        <v>ORDINARIO</v>
      </c>
    </row>
    <row r="72" spans="1:150" x14ac:dyDescent="0.3">
      <c r="A72">
        <v>70</v>
      </c>
      <c r="AR72" s="4">
        <f t="shared" si="13"/>
        <v>0</v>
      </c>
      <c r="BS72" s="4">
        <f t="shared" si="14"/>
        <v>0</v>
      </c>
      <c r="EJ72" s="4">
        <f t="shared" si="15"/>
        <v>0</v>
      </c>
      <c r="EM72" s="4">
        <f t="shared" si="16"/>
        <v>0</v>
      </c>
      <c r="EP72" s="4">
        <f t="shared" si="17"/>
        <v>0</v>
      </c>
      <c r="ES72" s="4">
        <f t="shared" si="18"/>
        <v>0</v>
      </c>
      <c r="ET72" s="4" t="str">
        <f t="shared" si="19"/>
        <v>ORDINARIO</v>
      </c>
    </row>
    <row r="73" spans="1:150" x14ac:dyDescent="0.3">
      <c r="A73">
        <v>71</v>
      </c>
      <c r="AR73" s="4">
        <f t="shared" si="13"/>
        <v>0</v>
      </c>
      <c r="BS73" s="4">
        <f t="shared" si="14"/>
        <v>0</v>
      </c>
      <c r="EJ73" s="4">
        <f t="shared" si="15"/>
        <v>0</v>
      </c>
      <c r="EM73" s="4">
        <f t="shared" si="16"/>
        <v>0</v>
      </c>
      <c r="EP73" s="4">
        <f t="shared" si="17"/>
        <v>0</v>
      </c>
      <c r="ES73" s="4">
        <f t="shared" si="18"/>
        <v>0</v>
      </c>
      <c r="ET73" s="4" t="str">
        <f t="shared" si="19"/>
        <v>ORDINARIO</v>
      </c>
    </row>
    <row r="74" spans="1:150" x14ac:dyDescent="0.3">
      <c r="A74">
        <v>72</v>
      </c>
      <c r="AR74" s="4">
        <f t="shared" si="13"/>
        <v>0</v>
      </c>
      <c r="BS74" s="4">
        <f t="shared" si="14"/>
        <v>0</v>
      </c>
      <c r="EJ74" s="4">
        <f t="shared" si="15"/>
        <v>0</v>
      </c>
      <c r="EM74" s="4">
        <f t="shared" si="16"/>
        <v>0</v>
      </c>
      <c r="EP74" s="4">
        <f t="shared" si="17"/>
        <v>0</v>
      </c>
      <c r="ES74" s="4">
        <f t="shared" si="18"/>
        <v>0</v>
      </c>
      <c r="ET74" s="4" t="str">
        <f t="shared" si="19"/>
        <v>ORDINARIO</v>
      </c>
    </row>
    <row r="75" spans="1:150" x14ac:dyDescent="0.3">
      <c r="A75">
        <v>73</v>
      </c>
      <c r="AR75" s="4">
        <f t="shared" si="13"/>
        <v>0</v>
      </c>
      <c r="BS75" s="4">
        <f t="shared" si="14"/>
        <v>0</v>
      </c>
      <c r="EJ75" s="4">
        <f t="shared" si="15"/>
        <v>0</v>
      </c>
      <c r="EM75" s="4">
        <f t="shared" si="16"/>
        <v>0</v>
      </c>
      <c r="EP75" s="4">
        <f t="shared" si="17"/>
        <v>0</v>
      </c>
      <c r="ES75" s="4">
        <f t="shared" si="18"/>
        <v>0</v>
      </c>
      <c r="ET75" s="4" t="str">
        <f t="shared" si="19"/>
        <v>ORDINARIO</v>
      </c>
    </row>
    <row r="76" spans="1:150" x14ac:dyDescent="0.3">
      <c r="A76">
        <v>74</v>
      </c>
      <c r="AR76" s="4">
        <f t="shared" si="13"/>
        <v>0</v>
      </c>
      <c r="BS76" s="4">
        <f t="shared" si="14"/>
        <v>0</v>
      </c>
      <c r="EJ76" s="4">
        <f t="shared" si="15"/>
        <v>0</v>
      </c>
      <c r="EM76" s="4">
        <f t="shared" si="16"/>
        <v>0</v>
      </c>
      <c r="EP76" s="4">
        <f t="shared" si="17"/>
        <v>0</v>
      </c>
      <c r="ES76" s="4">
        <f t="shared" si="18"/>
        <v>0</v>
      </c>
      <c r="ET76" s="4" t="str">
        <f t="shared" si="19"/>
        <v>ORDINARIO</v>
      </c>
    </row>
    <row r="77" spans="1:150" x14ac:dyDescent="0.3">
      <c r="A77">
        <v>75</v>
      </c>
      <c r="AR77" s="4">
        <f t="shared" si="13"/>
        <v>0</v>
      </c>
      <c r="BS77" s="4">
        <f t="shared" si="14"/>
        <v>0</v>
      </c>
      <c r="EJ77" s="4">
        <f t="shared" si="15"/>
        <v>0</v>
      </c>
      <c r="EM77" s="4">
        <f t="shared" si="16"/>
        <v>0</v>
      </c>
      <c r="EP77" s="4">
        <f t="shared" si="17"/>
        <v>0</v>
      </c>
      <c r="ES77" s="4">
        <f t="shared" si="18"/>
        <v>0</v>
      </c>
      <c r="ET77" s="4" t="str">
        <f t="shared" si="19"/>
        <v>ORDINARIO</v>
      </c>
    </row>
    <row r="78" spans="1:150" x14ac:dyDescent="0.3">
      <c r="A78">
        <v>76</v>
      </c>
      <c r="AR78" s="4">
        <f t="shared" si="13"/>
        <v>0</v>
      </c>
      <c r="BS78" s="4">
        <f t="shared" si="14"/>
        <v>0</v>
      </c>
      <c r="EJ78" s="4">
        <f t="shared" si="15"/>
        <v>0</v>
      </c>
      <c r="EM78" s="4">
        <f t="shared" si="16"/>
        <v>0</v>
      </c>
      <c r="EP78" s="4">
        <f t="shared" si="17"/>
        <v>0</v>
      </c>
      <c r="ES78" s="4">
        <f t="shared" si="18"/>
        <v>0</v>
      </c>
      <c r="ET78" s="4" t="str">
        <f t="shared" si="19"/>
        <v>ORDINARIO</v>
      </c>
    </row>
    <row r="79" spans="1:150" x14ac:dyDescent="0.3">
      <c r="A79">
        <v>77</v>
      </c>
      <c r="AR79" s="4">
        <f t="shared" si="13"/>
        <v>0</v>
      </c>
      <c r="BS79" s="4">
        <f t="shared" si="14"/>
        <v>0</v>
      </c>
      <c r="EJ79" s="4">
        <f t="shared" si="15"/>
        <v>0</v>
      </c>
      <c r="EM79" s="4">
        <f t="shared" si="16"/>
        <v>0</v>
      </c>
      <c r="EP79" s="4">
        <f t="shared" si="17"/>
        <v>0</v>
      </c>
      <c r="ES79" s="4">
        <f t="shared" si="18"/>
        <v>0</v>
      </c>
      <c r="ET79" s="4" t="str">
        <f t="shared" si="19"/>
        <v>ORDINARIO</v>
      </c>
    </row>
    <row r="80" spans="1:150" x14ac:dyDescent="0.3">
      <c r="A80">
        <v>78</v>
      </c>
      <c r="AR80" s="4">
        <f t="shared" si="13"/>
        <v>0</v>
      </c>
      <c r="BS80" s="4">
        <f t="shared" si="14"/>
        <v>0</v>
      </c>
      <c r="EJ80" s="4">
        <f t="shared" si="15"/>
        <v>0</v>
      </c>
      <c r="EM80" s="4">
        <f t="shared" si="16"/>
        <v>0</v>
      </c>
      <c r="EP80" s="4">
        <f t="shared" si="17"/>
        <v>0</v>
      </c>
      <c r="ES80" s="4">
        <f t="shared" si="18"/>
        <v>0</v>
      </c>
      <c r="ET80" s="4" t="str">
        <f t="shared" si="19"/>
        <v>ORDINARIO</v>
      </c>
    </row>
    <row r="81" spans="1:150" x14ac:dyDescent="0.3">
      <c r="A81">
        <v>79</v>
      </c>
      <c r="AR81" s="4">
        <f t="shared" si="13"/>
        <v>0</v>
      </c>
      <c r="BS81" s="4">
        <f t="shared" si="14"/>
        <v>0</v>
      </c>
      <c r="EJ81" s="4">
        <f t="shared" si="15"/>
        <v>0</v>
      </c>
      <c r="EM81" s="4">
        <f t="shared" si="16"/>
        <v>0</v>
      </c>
      <c r="EP81" s="4">
        <f t="shared" si="17"/>
        <v>0</v>
      </c>
      <c r="ES81" s="4">
        <f t="shared" si="18"/>
        <v>0</v>
      </c>
      <c r="ET81" s="4" t="str">
        <f t="shared" si="19"/>
        <v>ORDINARIO</v>
      </c>
    </row>
    <row r="82" spans="1:150" x14ac:dyDescent="0.3">
      <c r="A82">
        <v>80</v>
      </c>
      <c r="AR82" s="4">
        <f t="shared" si="13"/>
        <v>0</v>
      </c>
      <c r="BS82" s="4">
        <f t="shared" si="14"/>
        <v>0</v>
      </c>
      <c r="EJ82" s="4">
        <f t="shared" si="15"/>
        <v>0</v>
      </c>
      <c r="EM82" s="4">
        <f t="shared" si="16"/>
        <v>0</v>
      </c>
      <c r="EP82" s="4">
        <f t="shared" si="17"/>
        <v>0</v>
      </c>
      <c r="ES82" s="4">
        <f t="shared" si="18"/>
        <v>0</v>
      </c>
      <c r="ET82" s="4" t="str">
        <f t="shared" si="19"/>
        <v>ORDINARIO</v>
      </c>
    </row>
    <row r="83" spans="1:150" x14ac:dyDescent="0.3">
      <c r="A83">
        <v>81</v>
      </c>
      <c r="AR83" s="4">
        <f t="shared" si="13"/>
        <v>0</v>
      </c>
      <c r="BS83" s="4">
        <f t="shared" si="14"/>
        <v>0</v>
      </c>
      <c r="EJ83" s="4">
        <f t="shared" si="15"/>
        <v>0</v>
      </c>
      <c r="EM83" s="4">
        <f t="shared" si="16"/>
        <v>0</v>
      </c>
      <c r="EP83" s="4">
        <f t="shared" si="17"/>
        <v>0</v>
      </c>
      <c r="ES83" s="4">
        <f t="shared" si="18"/>
        <v>0</v>
      </c>
      <c r="ET83" s="4" t="str">
        <f t="shared" si="19"/>
        <v>ORDINARIO</v>
      </c>
    </row>
    <row r="84" spans="1:150" x14ac:dyDescent="0.3">
      <c r="A84">
        <v>82</v>
      </c>
      <c r="AR84" s="4">
        <f t="shared" si="13"/>
        <v>0</v>
      </c>
      <c r="BS84" s="4">
        <f t="shared" si="14"/>
        <v>0</v>
      </c>
      <c r="EJ84" s="4">
        <f t="shared" si="15"/>
        <v>0</v>
      </c>
      <c r="EM84" s="4">
        <f t="shared" si="16"/>
        <v>0</v>
      </c>
      <c r="EP84" s="4">
        <f t="shared" si="17"/>
        <v>0</v>
      </c>
      <c r="ES84" s="4">
        <f t="shared" si="18"/>
        <v>0</v>
      </c>
      <c r="ET84" s="4" t="str">
        <f t="shared" si="19"/>
        <v>ORDINARIO</v>
      </c>
    </row>
    <row r="85" spans="1:150" x14ac:dyDescent="0.3">
      <c r="A85">
        <v>83</v>
      </c>
      <c r="AR85" s="4">
        <f t="shared" si="13"/>
        <v>0</v>
      </c>
      <c r="BS85" s="4">
        <f t="shared" si="14"/>
        <v>0</v>
      </c>
      <c r="EJ85" s="4">
        <f t="shared" si="15"/>
        <v>0</v>
      </c>
      <c r="EM85" s="4">
        <f t="shared" si="16"/>
        <v>0</v>
      </c>
      <c r="EP85" s="4">
        <f t="shared" si="17"/>
        <v>0</v>
      </c>
      <c r="ES85" s="4">
        <f t="shared" si="18"/>
        <v>0</v>
      </c>
      <c r="ET85" s="4" t="str">
        <f t="shared" si="19"/>
        <v>ORDINARIO</v>
      </c>
    </row>
    <row r="86" spans="1:150" x14ac:dyDescent="0.3">
      <c r="A86">
        <v>84</v>
      </c>
      <c r="AR86" s="4">
        <f t="shared" si="13"/>
        <v>0</v>
      </c>
      <c r="BS86" s="4">
        <f t="shared" si="14"/>
        <v>0</v>
      </c>
      <c r="EJ86" s="4">
        <f t="shared" si="15"/>
        <v>0</v>
      </c>
      <c r="EM86" s="4">
        <f t="shared" si="16"/>
        <v>0</v>
      </c>
      <c r="EP86" s="4">
        <f t="shared" si="17"/>
        <v>0</v>
      </c>
      <c r="ES86" s="4">
        <f t="shared" si="18"/>
        <v>0</v>
      </c>
      <c r="ET86" s="4" t="str">
        <f t="shared" si="19"/>
        <v>ORDINARIO</v>
      </c>
    </row>
    <row r="87" spans="1:150" x14ac:dyDescent="0.3">
      <c r="A87">
        <v>85</v>
      </c>
      <c r="AR87" s="4">
        <f t="shared" si="13"/>
        <v>0</v>
      </c>
      <c r="BS87" s="4">
        <f t="shared" si="14"/>
        <v>0</v>
      </c>
      <c r="EJ87" s="4">
        <f t="shared" si="15"/>
        <v>0</v>
      </c>
      <c r="EM87" s="4">
        <f t="shared" si="16"/>
        <v>0</v>
      </c>
      <c r="EP87" s="4">
        <f t="shared" si="17"/>
        <v>0</v>
      </c>
      <c r="ES87" s="4">
        <f t="shared" si="18"/>
        <v>0</v>
      </c>
      <c r="ET87" s="4" t="str">
        <f t="shared" si="19"/>
        <v>ORDINARIO</v>
      </c>
    </row>
    <row r="88" spans="1:150" x14ac:dyDescent="0.3">
      <c r="A88">
        <v>86</v>
      </c>
      <c r="AR88" s="4">
        <f t="shared" si="13"/>
        <v>0</v>
      </c>
      <c r="BS88" s="4">
        <f t="shared" si="14"/>
        <v>0</v>
      </c>
      <c r="EJ88" s="4">
        <f t="shared" si="15"/>
        <v>0</v>
      </c>
      <c r="EM88" s="4">
        <f t="shared" si="16"/>
        <v>0</v>
      </c>
      <c r="EP88" s="4">
        <f t="shared" si="17"/>
        <v>0</v>
      </c>
      <c r="ES88" s="4">
        <f t="shared" si="18"/>
        <v>0</v>
      </c>
      <c r="ET88" s="4" t="str">
        <f t="shared" si="19"/>
        <v>ORDINARIO</v>
      </c>
    </row>
    <row r="89" spans="1:150" x14ac:dyDescent="0.3">
      <c r="A89">
        <v>87</v>
      </c>
      <c r="AR89" s="4">
        <f t="shared" si="13"/>
        <v>0</v>
      </c>
      <c r="BS89" s="4">
        <f t="shared" si="14"/>
        <v>0</v>
      </c>
      <c r="EJ89" s="4">
        <f t="shared" si="15"/>
        <v>0</v>
      </c>
      <c r="EM89" s="4">
        <f t="shared" si="16"/>
        <v>0</v>
      </c>
      <c r="EP89" s="4">
        <f t="shared" si="17"/>
        <v>0</v>
      </c>
      <c r="ES89" s="4">
        <f t="shared" si="18"/>
        <v>0</v>
      </c>
      <c r="ET89" s="4" t="str">
        <f t="shared" si="19"/>
        <v>ORDINARIO</v>
      </c>
    </row>
    <row r="90" spans="1:150" x14ac:dyDescent="0.3">
      <c r="A90">
        <v>88</v>
      </c>
      <c r="AR90" s="4">
        <f t="shared" si="13"/>
        <v>0</v>
      </c>
      <c r="BS90" s="4">
        <f t="shared" si="14"/>
        <v>0</v>
      </c>
      <c r="EJ90" s="4">
        <f t="shared" si="15"/>
        <v>0</v>
      </c>
      <c r="EM90" s="4">
        <f t="shared" si="16"/>
        <v>0</v>
      </c>
      <c r="EP90" s="4">
        <f t="shared" si="17"/>
        <v>0</v>
      </c>
      <c r="ES90" s="4">
        <f t="shared" si="18"/>
        <v>0</v>
      </c>
      <c r="ET90" s="4" t="str">
        <f t="shared" si="19"/>
        <v>ORDINARIO</v>
      </c>
    </row>
    <row r="91" spans="1:150" x14ac:dyDescent="0.3">
      <c r="A91">
        <v>89</v>
      </c>
      <c r="AR91" s="4">
        <f t="shared" si="13"/>
        <v>0</v>
      </c>
      <c r="BS91" s="4">
        <f t="shared" si="14"/>
        <v>0</v>
      </c>
      <c r="EJ91" s="4">
        <f t="shared" si="15"/>
        <v>0</v>
      </c>
      <c r="EM91" s="4">
        <f t="shared" si="16"/>
        <v>0</v>
      </c>
      <c r="EP91" s="4">
        <f t="shared" si="17"/>
        <v>0</v>
      </c>
      <c r="ES91" s="4">
        <f t="shared" si="18"/>
        <v>0</v>
      </c>
      <c r="ET91" s="4" t="str">
        <f t="shared" si="19"/>
        <v>ORDINARIO</v>
      </c>
    </row>
    <row r="92" spans="1:150" x14ac:dyDescent="0.3">
      <c r="A92">
        <v>90</v>
      </c>
      <c r="AR92" s="4">
        <f t="shared" si="13"/>
        <v>0</v>
      </c>
      <c r="BS92" s="4">
        <f t="shared" si="14"/>
        <v>0</v>
      </c>
      <c r="EJ92" s="4">
        <f t="shared" si="15"/>
        <v>0</v>
      </c>
      <c r="EM92" s="4">
        <f t="shared" si="16"/>
        <v>0</v>
      </c>
      <c r="EP92" s="4">
        <f t="shared" si="17"/>
        <v>0</v>
      </c>
      <c r="ES92" s="4">
        <f t="shared" si="18"/>
        <v>0</v>
      </c>
      <c r="ET92" s="4" t="str">
        <f t="shared" si="19"/>
        <v>ORDINARIO</v>
      </c>
    </row>
    <row r="93" spans="1:150" x14ac:dyDescent="0.3">
      <c r="A93">
        <v>91</v>
      </c>
      <c r="AR93" s="4">
        <f t="shared" si="13"/>
        <v>0</v>
      </c>
      <c r="BS93" s="4">
        <f t="shared" si="14"/>
        <v>0</v>
      </c>
      <c r="EJ93" s="4">
        <f t="shared" si="15"/>
        <v>0</v>
      </c>
      <c r="EM93" s="4">
        <f t="shared" si="16"/>
        <v>0</v>
      </c>
      <c r="EP93" s="4">
        <f t="shared" si="17"/>
        <v>0</v>
      </c>
      <c r="ES93" s="4">
        <f t="shared" si="18"/>
        <v>0</v>
      </c>
      <c r="ET93" s="4" t="str">
        <f t="shared" si="19"/>
        <v>ORDINARIO</v>
      </c>
    </row>
    <row r="94" spans="1:150" x14ac:dyDescent="0.3">
      <c r="A94">
        <v>92</v>
      </c>
      <c r="AR94" s="4">
        <f t="shared" si="13"/>
        <v>0</v>
      </c>
      <c r="BS94" s="4">
        <f t="shared" si="14"/>
        <v>0</v>
      </c>
      <c r="EJ94" s="4">
        <f t="shared" si="15"/>
        <v>0</v>
      </c>
      <c r="EM94" s="4">
        <f t="shared" si="16"/>
        <v>0</v>
      </c>
      <c r="EP94" s="4">
        <f t="shared" si="17"/>
        <v>0</v>
      </c>
      <c r="ES94" s="4">
        <f t="shared" si="18"/>
        <v>0</v>
      </c>
      <c r="ET94" s="4" t="str">
        <f t="shared" si="19"/>
        <v>ORDINARIO</v>
      </c>
    </row>
    <row r="95" spans="1:150" x14ac:dyDescent="0.3">
      <c r="A95">
        <v>93</v>
      </c>
      <c r="AR95" s="4">
        <f t="shared" si="13"/>
        <v>0</v>
      </c>
      <c r="BS95" s="4">
        <f t="shared" si="14"/>
        <v>0</v>
      </c>
      <c r="EJ95" s="4">
        <f t="shared" si="15"/>
        <v>0</v>
      </c>
      <c r="EM95" s="4">
        <f t="shared" si="16"/>
        <v>0</v>
      </c>
      <c r="EP95" s="4">
        <f t="shared" si="17"/>
        <v>0</v>
      </c>
      <c r="ES95" s="4">
        <f t="shared" si="18"/>
        <v>0</v>
      </c>
      <c r="ET95" s="4" t="str">
        <f t="shared" si="19"/>
        <v>ORDINARIO</v>
      </c>
    </row>
    <row r="96" spans="1:150" x14ac:dyDescent="0.3">
      <c r="A96">
        <v>94</v>
      </c>
      <c r="AR96" s="4">
        <f t="shared" si="13"/>
        <v>0</v>
      </c>
      <c r="BS96" s="4">
        <f t="shared" si="14"/>
        <v>0</v>
      </c>
      <c r="EJ96" s="4">
        <f t="shared" si="15"/>
        <v>0</v>
      </c>
      <c r="EM96" s="4">
        <f t="shared" si="16"/>
        <v>0</v>
      </c>
      <c r="EP96" s="4">
        <f t="shared" si="17"/>
        <v>0</v>
      </c>
      <c r="ES96" s="4">
        <f t="shared" si="18"/>
        <v>0</v>
      </c>
      <c r="ET96" s="4" t="str">
        <f t="shared" si="19"/>
        <v>ORDINARIO</v>
      </c>
    </row>
    <row r="97" spans="1:150" x14ac:dyDescent="0.3">
      <c r="A97">
        <v>95</v>
      </c>
      <c r="AR97" s="4">
        <f t="shared" si="13"/>
        <v>0</v>
      </c>
      <c r="BS97" s="4">
        <f t="shared" si="14"/>
        <v>0</v>
      </c>
      <c r="EJ97" s="4">
        <f t="shared" si="15"/>
        <v>0</v>
      </c>
      <c r="EM97" s="4">
        <f t="shared" si="16"/>
        <v>0</v>
      </c>
      <c r="EP97" s="4">
        <f t="shared" si="17"/>
        <v>0</v>
      </c>
      <c r="ES97" s="4">
        <f t="shared" si="18"/>
        <v>0</v>
      </c>
      <c r="ET97" s="4" t="str">
        <f t="shared" si="19"/>
        <v>ORDINARIO</v>
      </c>
    </row>
    <row r="98" spans="1:150" x14ac:dyDescent="0.3">
      <c r="A98">
        <v>96</v>
      </c>
      <c r="AR98" s="4">
        <f t="shared" si="13"/>
        <v>0</v>
      </c>
      <c r="BS98" s="4">
        <f t="shared" si="14"/>
        <v>0</v>
      </c>
      <c r="EJ98" s="4">
        <f t="shared" si="15"/>
        <v>0</v>
      </c>
      <c r="EM98" s="4">
        <f t="shared" si="16"/>
        <v>0</v>
      </c>
      <c r="EP98" s="4">
        <f t="shared" si="17"/>
        <v>0</v>
      </c>
      <c r="ES98" s="4">
        <f t="shared" si="18"/>
        <v>0</v>
      </c>
      <c r="ET98" s="4" t="str">
        <f t="shared" si="19"/>
        <v>ORDINARIO</v>
      </c>
    </row>
    <row r="99" spans="1:150" x14ac:dyDescent="0.3">
      <c r="A99">
        <v>97</v>
      </c>
      <c r="AR99" s="4">
        <f t="shared" si="13"/>
        <v>0</v>
      </c>
      <c r="BS99" s="4">
        <f t="shared" si="14"/>
        <v>0</v>
      </c>
      <c r="EJ99" s="4">
        <f t="shared" si="15"/>
        <v>0</v>
      </c>
      <c r="EM99" s="4">
        <f t="shared" si="16"/>
        <v>0</v>
      </c>
      <c r="EP99" s="4">
        <f t="shared" si="17"/>
        <v>0</v>
      </c>
      <c r="ES99" s="4">
        <f t="shared" si="18"/>
        <v>0</v>
      </c>
      <c r="ET99" s="4" t="str">
        <f t="shared" si="19"/>
        <v>ORDINARIO</v>
      </c>
    </row>
    <row r="100" spans="1:150" x14ac:dyDescent="0.3">
      <c r="A100">
        <v>98</v>
      </c>
      <c r="AR100" s="4">
        <f t="shared" si="13"/>
        <v>0</v>
      </c>
      <c r="BS100" s="4">
        <f t="shared" si="14"/>
        <v>0</v>
      </c>
      <c r="EJ100" s="4">
        <f t="shared" si="15"/>
        <v>0</v>
      </c>
      <c r="EM100" s="4">
        <f t="shared" si="16"/>
        <v>0</v>
      </c>
      <c r="EP100" s="4">
        <f t="shared" si="17"/>
        <v>0</v>
      </c>
      <c r="ES100" s="4">
        <f t="shared" si="18"/>
        <v>0</v>
      </c>
      <c r="ET100" s="4" t="str">
        <f t="shared" si="19"/>
        <v>ORDINARIO</v>
      </c>
    </row>
    <row r="101" spans="1:150" x14ac:dyDescent="0.3">
      <c r="A101">
        <v>99</v>
      </c>
      <c r="AR101" s="4">
        <f t="shared" si="13"/>
        <v>0</v>
      </c>
      <c r="BS101" s="4">
        <f t="shared" si="14"/>
        <v>0</v>
      </c>
      <c r="EJ101" s="4">
        <f t="shared" si="15"/>
        <v>0</v>
      </c>
      <c r="EM101" s="4">
        <f t="shared" si="16"/>
        <v>0</v>
      </c>
      <c r="EP101" s="4">
        <f t="shared" si="17"/>
        <v>0</v>
      </c>
      <c r="ES101" s="4">
        <f t="shared" si="18"/>
        <v>0</v>
      </c>
      <c r="ET101" s="4" t="str">
        <f t="shared" si="19"/>
        <v>ORDINARIO</v>
      </c>
    </row>
    <row r="102" spans="1:150" x14ac:dyDescent="0.3">
      <c r="A102">
        <v>100</v>
      </c>
      <c r="AR102" s="4">
        <f t="shared" si="13"/>
        <v>0</v>
      </c>
      <c r="BS102" s="4">
        <f t="shared" si="14"/>
        <v>0</v>
      </c>
      <c r="EJ102" s="4">
        <f t="shared" si="15"/>
        <v>0</v>
      </c>
      <c r="EM102" s="4">
        <f t="shared" si="16"/>
        <v>0</v>
      </c>
      <c r="EP102" s="4">
        <f t="shared" si="17"/>
        <v>0</v>
      </c>
      <c r="ES102" s="4">
        <f t="shared" si="18"/>
        <v>0</v>
      </c>
      <c r="ET102" s="4" t="str">
        <f t="shared" si="19"/>
        <v>ORDINARIO</v>
      </c>
    </row>
    <row r="103" spans="1:150" x14ac:dyDescent="0.3">
      <c r="A103">
        <v>101</v>
      </c>
      <c r="AR103" s="4">
        <f t="shared" si="13"/>
        <v>0</v>
      </c>
      <c r="BS103" s="4">
        <f t="shared" si="14"/>
        <v>0</v>
      </c>
      <c r="EJ103" s="4">
        <f t="shared" si="15"/>
        <v>0</v>
      </c>
      <c r="EM103" s="4">
        <f t="shared" si="16"/>
        <v>0</v>
      </c>
      <c r="EP103" s="4">
        <f t="shared" si="17"/>
        <v>0</v>
      </c>
      <c r="ES103" s="4">
        <f t="shared" si="18"/>
        <v>0</v>
      </c>
      <c r="ET103" s="4" t="str">
        <f t="shared" si="19"/>
        <v>ORDINARIO</v>
      </c>
    </row>
    <row r="104" spans="1:150" x14ac:dyDescent="0.3">
      <c r="A104">
        <v>102</v>
      </c>
      <c r="AR104" s="4">
        <f t="shared" si="13"/>
        <v>0</v>
      </c>
      <c r="BS104" s="4">
        <f t="shared" si="14"/>
        <v>0</v>
      </c>
      <c r="EJ104" s="4">
        <f t="shared" si="15"/>
        <v>0</v>
      </c>
      <c r="EM104" s="4">
        <f t="shared" si="16"/>
        <v>0</v>
      </c>
      <c r="EP104" s="4">
        <f t="shared" si="17"/>
        <v>0</v>
      </c>
      <c r="ES104" s="4">
        <f t="shared" si="18"/>
        <v>0</v>
      </c>
      <c r="ET104" s="4" t="str">
        <f t="shared" si="19"/>
        <v>ORDINARIO</v>
      </c>
    </row>
    <row r="105" spans="1:150" x14ac:dyDescent="0.3">
      <c r="A105">
        <v>103</v>
      </c>
      <c r="AR105" s="4">
        <f t="shared" si="13"/>
        <v>0</v>
      </c>
      <c r="BS105" s="4">
        <f t="shared" si="14"/>
        <v>0</v>
      </c>
      <c r="EJ105" s="4">
        <f t="shared" si="15"/>
        <v>0</v>
      </c>
      <c r="EM105" s="4">
        <f t="shared" si="16"/>
        <v>0</v>
      </c>
      <c r="EP105" s="4">
        <f t="shared" si="17"/>
        <v>0</v>
      </c>
      <c r="ES105" s="4">
        <f t="shared" si="18"/>
        <v>0</v>
      </c>
      <c r="ET105" s="4" t="str">
        <f t="shared" si="19"/>
        <v>ORDINARIO</v>
      </c>
    </row>
    <row r="106" spans="1:150" x14ac:dyDescent="0.3">
      <c r="A106">
        <v>104</v>
      </c>
      <c r="AR106" s="4">
        <f t="shared" si="13"/>
        <v>0</v>
      </c>
      <c r="BS106" s="4">
        <f t="shared" si="14"/>
        <v>0</v>
      </c>
      <c r="EJ106" s="4">
        <f t="shared" si="15"/>
        <v>0</v>
      </c>
      <c r="EM106" s="4">
        <f t="shared" si="16"/>
        <v>0</v>
      </c>
      <c r="EP106" s="4">
        <f t="shared" si="17"/>
        <v>0</v>
      </c>
      <c r="ES106" s="4">
        <f t="shared" si="18"/>
        <v>0</v>
      </c>
      <c r="ET106" s="4" t="str">
        <f t="shared" si="19"/>
        <v>ORDINARIO</v>
      </c>
    </row>
    <row r="107" spans="1:150" x14ac:dyDescent="0.3">
      <c r="A107">
        <v>105</v>
      </c>
      <c r="AR107" s="4">
        <f t="shared" si="13"/>
        <v>0</v>
      </c>
      <c r="BS107" s="4">
        <f t="shared" si="14"/>
        <v>0</v>
      </c>
      <c r="EJ107" s="4">
        <f t="shared" si="15"/>
        <v>0</v>
      </c>
      <c r="EM107" s="4">
        <f t="shared" si="16"/>
        <v>0</v>
      </c>
      <c r="EP107" s="4">
        <f t="shared" si="17"/>
        <v>0</v>
      </c>
      <c r="ES107" s="4">
        <f t="shared" si="18"/>
        <v>0</v>
      </c>
      <c r="ET107" s="4" t="str">
        <f t="shared" si="19"/>
        <v>ORDINARIO</v>
      </c>
    </row>
    <row r="108" spans="1:150" x14ac:dyDescent="0.3">
      <c r="A108">
        <v>106</v>
      </c>
      <c r="AR108" s="4">
        <f t="shared" si="13"/>
        <v>0</v>
      </c>
      <c r="BS108" s="4">
        <f t="shared" si="14"/>
        <v>0</v>
      </c>
      <c r="EJ108" s="4">
        <f t="shared" si="15"/>
        <v>0</v>
      </c>
      <c r="EM108" s="4">
        <f t="shared" si="16"/>
        <v>0</v>
      </c>
      <c r="EP108" s="4">
        <f t="shared" si="17"/>
        <v>0</v>
      </c>
      <c r="ES108" s="4">
        <f t="shared" si="18"/>
        <v>0</v>
      </c>
      <c r="ET108" s="4" t="str">
        <f t="shared" si="19"/>
        <v>ORDINARIO</v>
      </c>
    </row>
    <row r="109" spans="1:150" x14ac:dyDescent="0.3">
      <c r="A109">
        <v>107</v>
      </c>
      <c r="AR109" s="4">
        <f t="shared" si="13"/>
        <v>0</v>
      </c>
      <c r="BS109" s="4">
        <f t="shared" si="14"/>
        <v>0</v>
      </c>
      <c r="EJ109" s="4">
        <f t="shared" si="15"/>
        <v>0</v>
      </c>
      <c r="EM109" s="4">
        <f t="shared" si="16"/>
        <v>0</v>
      </c>
      <c r="EP109" s="4">
        <f t="shared" si="17"/>
        <v>0</v>
      </c>
      <c r="ES109" s="4">
        <f t="shared" si="18"/>
        <v>0</v>
      </c>
      <c r="ET109" s="4" t="str">
        <f t="shared" si="19"/>
        <v>ORDINARIO</v>
      </c>
    </row>
    <row r="110" spans="1:150" x14ac:dyDescent="0.3">
      <c r="A110">
        <v>108</v>
      </c>
      <c r="AR110" s="4">
        <f t="shared" si="13"/>
        <v>0</v>
      </c>
      <c r="BS110" s="4">
        <f t="shared" si="14"/>
        <v>0</v>
      </c>
      <c r="EJ110" s="4">
        <f t="shared" si="15"/>
        <v>0</v>
      </c>
      <c r="EM110" s="4">
        <f t="shared" si="16"/>
        <v>0</v>
      </c>
      <c r="EP110" s="4">
        <f t="shared" si="17"/>
        <v>0</v>
      </c>
      <c r="ES110" s="4">
        <f t="shared" si="18"/>
        <v>0</v>
      </c>
      <c r="ET110" s="4" t="str">
        <f t="shared" si="19"/>
        <v>ORDINARIO</v>
      </c>
    </row>
    <row r="111" spans="1:150" x14ac:dyDescent="0.3">
      <c r="A111">
        <v>109</v>
      </c>
      <c r="AR111" s="4">
        <f t="shared" si="13"/>
        <v>0</v>
      </c>
      <c r="BS111" s="4">
        <f t="shared" si="14"/>
        <v>0</v>
      </c>
      <c r="EJ111" s="4">
        <f t="shared" si="15"/>
        <v>0</v>
      </c>
      <c r="EM111" s="4">
        <f t="shared" si="16"/>
        <v>0</v>
      </c>
      <c r="EP111" s="4">
        <f t="shared" si="17"/>
        <v>0</v>
      </c>
      <c r="ES111" s="4">
        <f t="shared" si="18"/>
        <v>0</v>
      </c>
      <c r="ET111" s="4" t="str">
        <f t="shared" si="19"/>
        <v>ORDINARIO</v>
      </c>
    </row>
    <row r="112" spans="1:150" x14ac:dyDescent="0.3">
      <c r="A112">
        <v>110</v>
      </c>
      <c r="AR112" s="4">
        <f t="shared" si="13"/>
        <v>0</v>
      </c>
      <c r="BS112" s="4">
        <f t="shared" si="14"/>
        <v>0</v>
      </c>
      <c r="EJ112" s="4">
        <f t="shared" si="15"/>
        <v>0</v>
      </c>
      <c r="EM112" s="4">
        <f t="shared" si="16"/>
        <v>0</v>
      </c>
      <c r="EP112" s="4">
        <f t="shared" si="17"/>
        <v>0</v>
      </c>
      <c r="ES112" s="4">
        <f t="shared" si="18"/>
        <v>0</v>
      </c>
      <c r="ET112" s="4" t="str">
        <f t="shared" si="19"/>
        <v>ORDINARIO</v>
      </c>
    </row>
    <row r="113" spans="1:150" x14ac:dyDescent="0.3">
      <c r="A113">
        <v>111</v>
      </c>
      <c r="AR113" s="4">
        <f t="shared" si="13"/>
        <v>0</v>
      </c>
      <c r="BS113" s="4">
        <f t="shared" si="14"/>
        <v>0</v>
      </c>
      <c r="EJ113" s="4">
        <f t="shared" si="15"/>
        <v>0</v>
      </c>
      <c r="EM113" s="4">
        <f t="shared" si="16"/>
        <v>0</v>
      </c>
      <c r="EP113" s="4">
        <f t="shared" si="17"/>
        <v>0</v>
      </c>
      <c r="ES113" s="4">
        <f t="shared" si="18"/>
        <v>0</v>
      </c>
      <c r="ET113" s="4" t="str">
        <f t="shared" si="19"/>
        <v>ORDINARIO</v>
      </c>
    </row>
    <row r="114" spans="1:150" x14ac:dyDescent="0.3">
      <c r="A114">
        <v>112</v>
      </c>
      <c r="AR114" s="4">
        <f t="shared" si="13"/>
        <v>0</v>
      </c>
      <c r="BS114" s="4">
        <f t="shared" si="14"/>
        <v>0</v>
      </c>
      <c r="EJ114" s="4">
        <f t="shared" si="15"/>
        <v>0</v>
      </c>
      <c r="EM114" s="4">
        <f t="shared" si="16"/>
        <v>0</v>
      </c>
      <c r="EP114" s="4">
        <f t="shared" si="17"/>
        <v>0</v>
      </c>
      <c r="ES114" s="4">
        <f t="shared" si="18"/>
        <v>0</v>
      </c>
      <c r="ET114" s="4" t="str">
        <f t="shared" si="19"/>
        <v>ORDINARIO</v>
      </c>
    </row>
    <row r="115" spans="1:150" x14ac:dyDescent="0.3">
      <c r="A115">
        <v>113</v>
      </c>
      <c r="AR115" s="4">
        <f t="shared" si="13"/>
        <v>0</v>
      </c>
      <c r="BS115" s="4">
        <f t="shared" si="14"/>
        <v>0</v>
      </c>
      <c r="EJ115" s="4">
        <f t="shared" si="15"/>
        <v>0</v>
      </c>
      <c r="EM115" s="4">
        <f t="shared" si="16"/>
        <v>0</v>
      </c>
      <c r="EP115" s="4">
        <f t="shared" si="17"/>
        <v>0</v>
      </c>
      <c r="ES115" s="4">
        <f t="shared" si="18"/>
        <v>0</v>
      </c>
      <c r="ET115" s="4" t="str">
        <f t="shared" si="19"/>
        <v>ORDINARIO</v>
      </c>
    </row>
    <row r="116" spans="1:150" x14ac:dyDescent="0.3">
      <c r="A116">
        <v>114</v>
      </c>
      <c r="AR116" s="4">
        <f t="shared" si="13"/>
        <v>0</v>
      </c>
      <c r="BS116" s="4">
        <f t="shared" si="14"/>
        <v>0</v>
      </c>
      <c r="EJ116" s="4">
        <f t="shared" si="15"/>
        <v>0</v>
      </c>
      <c r="EM116" s="4">
        <f t="shared" si="16"/>
        <v>0</v>
      </c>
      <c r="EP116" s="4">
        <f t="shared" si="17"/>
        <v>0</v>
      </c>
      <c r="ES116" s="4">
        <f t="shared" si="18"/>
        <v>0</v>
      </c>
      <c r="ET116" s="4" t="str">
        <f t="shared" si="19"/>
        <v>ORDINARIO</v>
      </c>
    </row>
    <row r="117" spans="1:150" x14ac:dyDescent="0.3">
      <c r="A117">
        <v>115</v>
      </c>
      <c r="AR117" s="4">
        <f t="shared" si="13"/>
        <v>0</v>
      </c>
      <c r="BS117" s="4">
        <f t="shared" si="14"/>
        <v>0</v>
      </c>
      <c r="EJ117" s="4">
        <f t="shared" si="15"/>
        <v>0</v>
      </c>
      <c r="EM117" s="4">
        <f t="shared" si="16"/>
        <v>0</v>
      </c>
      <c r="EP117" s="4">
        <f t="shared" si="17"/>
        <v>0</v>
      </c>
      <c r="ES117" s="4">
        <f t="shared" si="18"/>
        <v>0</v>
      </c>
      <c r="ET117" s="4" t="str">
        <f t="shared" si="19"/>
        <v>ORDINARIO</v>
      </c>
    </row>
    <row r="118" spans="1:150" x14ac:dyDescent="0.3">
      <c r="A118">
        <v>116</v>
      </c>
      <c r="AR118" s="4">
        <f t="shared" si="13"/>
        <v>0</v>
      </c>
      <c r="BS118" s="4">
        <f t="shared" si="14"/>
        <v>0</v>
      </c>
      <c r="EJ118" s="4">
        <f t="shared" si="15"/>
        <v>0</v>
      </c>
      <c r="EM118" s="4">
        <f t="shared" si="16"/>
        <v>0</v>
      </c>
      <c r="EP118" s="4">
        <f t="shared" si="17"/>
        <v>0</v>
      </c>
      <c r="ES118" s="4">
        <f t="shared" si="18"/>
        <v>0</v>
      </c>
      <c r="ET118" s="4" t="str">
        <f t="shared" si="19"/>
        <v>ORDINARIO</v>
      </c>
    </row>
    <row r="119" spans="1:150" x14ac:dyDescent="0.3">
      <c r="A119">
        <v>117</v>
      </c>
      <c r="AR119" s="4">
        <f t="shared" si="13"/>
        <v>0</v>
      </c>
      <c r="BS119" s="4">
        <f t="shared" si="14"/>
        <v>0</v>
      </c>
      <c r="EJ119" s="4">
        <f t="shared" si="15"/>
        <v>0</v>
      </c>
      <c r="EM119" s="4">
        <f t="shared" si="16"/>
        <v>0</v>
      </c>
      <c r="EP119" s="4">
        <f t="shared" si="17"/>
        <v>0</v>
      </c>
      <c r="ES119" s="4">
        <f t="shared" si="18"/>
        <v>0</v>
      </c>
      <c r="ET119" s="4" t="str">
        <f t="shared" si="19"/>
        <v>ORDINARIO</v>
      </c>
    </row>
    <row r="120" spans="1:150" x14ac:dyDescent="0.3">
      <c r="A120">
        <v>118</v>
      </c>
      <c r="AR120" s="4">
        <f t="shared" si="13"/>
        <v>0</v>
      </c>
      <c r="BS120" s="4">
        <f t="shared" si="14"/>
        <v>0</v>
      </c>
      <c r="EJ120" s="4">
        <f t="shared" si="15"/>
        <v>0</v>
      </c>
      <c r="EM120" s="4">
        <f t="shared" si="16"/>
        <v>0</v>
      </c>
      <c r="EP120" s="4">
        <f t="shared" si="17"/>
        <v>0</v>
      </c>
      <c r="ES120" s="4">
        <f t="shared" si="18"/>
        <v>0</v>
      </c>
      <c r="ET120" s="4" t="str">
        <f t="shared" si="19"/>
        <v>ORDINARIO</v>
      </c>
    </row>
    <row r="121" spans="1:150" x14ac:dyDescent="0.3">
      <c r="A121">
        <v>119</v>
      </c>
      <c r="AR121" s="4">
        <f t="shared" si="13"/>
        <v>0</v>
      </c>
      <c r="BS121" s="4">
        <f t="shared" si="14"/>
        <v>0</v>
      </c>
      <c r="EJ121" s="4">
        <f t="shared" si="15"/>
        <v>0</v>
      </c>
      <c r="EM121" s="4">
        <f t="shared" si="16"/>
        <v>0</v>
      </c>
      <c r="EP121" s="4">
        <f t="shared" si="17"/>
        <v>0</v>
      </c>
      <c r="ES121" s="4">
        <f t="shared" si="18"/>
        <v>0</v>
      </c>
      <c r="ET121" s="4" t="str">
        <f t="shared" si="19"/>
        <v>ORDINARIO</v>
      </c>
    </row>
    <row r="122" spans="1:150" x14ac:dyDescent="0.3">
      <c r="A122">
        <v>120</v>
      </c>
      <c r="AR122" s="4">
        <f t="shared" si="13"/>
        <v>0</v>
      </c>
      <c r="BS122" s="4">
        <f t="shared" si="14"/>
        <v>0</v>
      </c>
      <c r="EJ122" s="4">
        <f t="shared" si="15"/>
        <v>0</v>
      </c>
      <c r="EM122" s="4">
        <f t="shared" si="16"/>
        <v>0</v>
      </c>
      <c r="EP122" s="4">
        <f t="shared" si="17"/>
        <v>0</v>
      </c>
      <c r="ES122" s="4">
        <f t="shared" si="18"/>
        <v>0</v>
      </c>
      <c r="ET122" s="4" t="str">
        <f t="shared" si="19"/>
        <v>ORDINARIO</v>
      </c>
    </row>
    <row r="123" spans="1:150" x14ac:dyDescent="0.3">
      <c r="A123">
        <v>121</v>
      </c>
      <c r="AR123" s="4">
        <f t="shared" si="13"/>
        <v>0</v>
      </c>
      <c r="BS123" s="4">
        <f t="shared" si="14"/>
        <v>0</v>
      </c>
      <c r="EJ123" s="4">
        <f t="shared" si="15"/>
        <v>0</v>
      </c>
      <c r="EM123" s="4">
        <f t="shared" si="16"/>
        <v>0</v>
      </c>
      <c r="EP123" s="4">
        <f t="shared" si="17"/>
        <v>0</v>
      </c>
      <c r="ES123" s="4">
        <f t="shared" si="18"/>
        <v>0</v>
      </c>
      <c r="ET123" s="4" t="str">
        <f t="shared" si="19"/>
        <v>ORDINARIO</v>
      </c>
    </row>
    <row r="124" spans="1:150" x14ac:dyDescent="0.3">
      <c r="A124">
        <v>122</v>
      </c>
      <c r="AR124" s="4">
        <f t="shared" si="13"/>
        <v>0</v>
      </c>
      <c r="BS124" s="4">
        <f t="shared" si="14"/>
        <v>0</v>
      </c>
      <c r="EJ124" s="4">
        <f t="shared" si="15"/>
        <v>0</v>
      </c>
      <c r="EM124" s="4">
        <f t="shared" si="16"/>
        <v>0</v>
      </c>
      <c r="EP124" s="4">
        <f t="shared" si="17"/>
        <v>0</v>
      </c>
      <c r="ES124" s="4">
        <f t="shared" si="18"/>
        <v>0</v>
      </c>
      <c r="ET124" s="4" t="str">
        <f t="shared" si="19"/>
        <v>ORDINARIO</v>
      </c>
    </row>
    <row r="125" spans="1:150" x14ac:dyDescent="0.3">
      <c r="A125">
        <v>123</v>
      </c>
      <c r="AR125" s="4">
        <f t="shared" si="13"/>
        <v>0</v>
      </c>
      <c r="BS125" s="4">
        <f t="shared" si="14"/>
        <v>0</v>
      </c>
      <c r="EJ125" s="4">
        <f t="shared" si="15"/>
        <v>0</v>
      </c>
      <c r="EM125" s="4">
        <f t="shared" si="16"/>
        <v>0</v>
      </c>
      <c r="EP125" s="4">
        <f t="shared" si="17"/>
        <v>0</v>
      </c>
      <c r="ES125" s="4">
        <f t="shared" si="18"/>
        <v>0</v>
      </c>
      <c r="ET125" s="4" t="str">
        <f t="shared" si="19"/>
        <v>ORDINARIO</v>
      </c>
    </row>
    <row r="126" spans="1:150" x14ac:dyDescent="0.3">
      <c r="A126">
        <v>124</v>
      </c>
      <c r="AR126" s="4">
        <f t="shared" si="13"/>
        <v>0</v>
      </c>
      <c r="BS126" s="4">
        <f t="shared" si="14"/>
        <v>0</v>
      </c>
      <c r="EJ126" s="4">
        <f t="shared" si="15"/>
        <v>0</v>
      </c>
      <c r="EM126" s="4">
        <f t="shared" si="16"/>
        <v>0</v>
      </c>
      <c r="EP126" s="4">
        <f t="shared" si="17"/>
        <v>0</v>
      </c>
      <c r="ES126" s="4">
        <f t="shared" si="18"/>
        <v>0</v>
      </c>
      <c r="ET126" s="4" t="str">
        <f t="shared" si="19"/>
        <v>ORDINARIO</v>
      </c>
    </row>
    <row r="127" spans="1:150" x14ac:dyDescent="0.3">
      <c r="A127">
        <v>125</v>
      </c>
      <c r="AR127" s="4">
        <f t="shared" si="13"/>
        <v>0</v>
      </c>
      <c r="BS127" s="4">
        <f t="shared" si="14"/>
        <v>0</v>
      </c>
      <c r="EJ127" s="4">
        <f t="shared" si="15"/>
        <v>0</v>
      </c>
      <c r="EM127" s="4">
        <f t="shared" si="16"/>
        <v>0</v>
      </c>
      <c r="EP127" s="4">
        <f t="shared" si="17"/>
        <v>0</v>
      </c>
      <c r="ES127" s="4">
        <f t="shared" si="18"/>
        <v>0</v>
      </c>
      <c r="ET127" s="4" t="str">
        <f t="shared" si="19"/>
        <v>ORDINARIO</v>
      </c>
    </row>
    <row r="128" spans="1:150" x14ac:dyDescent="0.3">
      <c r="A128">
        <v>126</v>
      </c>
      <c r="AR128" s="4">
        <f t="shared" si="13"/>
        <v>0</v>
      </c>
      <c r="BS128" s="4">
        <f t="shared" si="14"/>
        <v>0</v>
      </c>
      <c r="EJ128" s="4">
        <f t="shared" si="15"/>
        <v>0</v>
      </c>
      <c r="EM128" s="4">
        <f t="shared" si="16"/>
        <v>0</v>
      </c>
      <c r="EP128" s="4">
        <f t="shared" si="17"/>
        <v>0</v>
      </c>
      <c r="ES128" s="4">
        <f t="shared" si="18"/>
        <v>0</v>
      </c>
      <c r="ET128" s="4" t="str">
        <f t="shared" si="19"/>
        <v>ORDINARIO</v>
      </c>
    </row>
    <row r="129" spans="1:150" x14ac:dyDescent="0.3">
      <c r="A129">
        <v>127</v>
      </c>
      <c r="AR129" s="4">
        <f t="shared" ref="AR129:AR192" si="20">+AS129+AU129+BE129+BL129+BM129+BN129+BO129+BP129+BQ129+CD129</f>
        <v>0</v>
      </c>
      <c r="BS129" s="4">
        <f t="shared" ref="BS129:BS192" si="21">+BT129+BV129+BW129+BX129+BY129</f>
        <v>0</v>
      </c>
      <c r="EJ129" s="4">
        <f t="shared" ref="EJ129:EJ192" si="22">+EI129/3000</f>
        <v>0</v>
      </c>
      <c r="EM129" s="4">
        <f t="shared" ref="EM129:EM192" si="23">+EL129/1400</f>
        <v>0</v>
      </c>
      <c r="EP129" s="4">
        <f t="shared" ref="EP129:EP192" si="24">+EO129/2000</f>
        <v>0</v>
      </c>
      <c r="ES129" s="4">
        <f t="shared" ref="ES129:ES192" si="25">+ER129/15000</f>
        <v>0</v>
      </c>
      <c r="ET129" s="4" t="str">
        <f t="shared" ref="ET129:ET192" si="26">+IF((EJ129+EM129+EP129+ES129)&gt;=1,"ALTO","ORDINARIO")</f>
        <v>ORDINARIO</v>
      </c>
    </row>
    <row r="130" spans="1:150" x14ac:dyDescent="0.3">
      <c r="A130">
        <v>128</v>
      </c>
      <c r="AR130" s="4">
        <f t="shared" si="20"/>
        <v>0</v>
      </c>
      <c r="BS130" s="4">
        <f t="shared" si="21"/>
        <v>0</v>
      </c>
      <c r="EJ130" s="4">
        <f t="shared" si="22"/>
        <v>0</v>
      </c>
      <c r="EM130" s="4">
        <f t="shared" si="23"/>
        <v>0</v>
      </c>
      <c r="EP130" s="4">
        <f t="shared" si="24"/>
        <v>0</v>
      </c>
      <c r="ES130" s="4">
        <f t="shared" si="25"/>
        <v>0</v>
      </c>
      <c r="ET130" s="4" t="str">
        <f t="shared" si="26"/>
        <v>ORDINARIO</v>
      </c>
    </row>
    <row r="131" spans="1:150" x14ac:dyDescent="0.3">
      <c r="A131">
        <v>129</v>
      </c>
      <c r="AR131" s="4">
        <f t="shared" si="20"/>
        <v>0</v>
      </c>
      <c r="BS131" s="4">
        <f t="shared" si="21"/>
        <v>0</v>
      </c>
      <c r="EJ131" s="4">
        <f t="shared" si="22"/>
        <v>0</v>
      </c>
      <c r="EM131" s="4">
        <f t="shared" si="23"/>
        <v>0</v>
      </c>
      <c r="EP131" s="4">
        <f t="shared" si="24"/>
        <v>0</v>
      </c>
      <c r="ES131" s="4">
        <f t="shared" si="25"/>
        <v>0</v>
      </c>
      <c r="ET131" s="4" t="str">
        <f t="shared" si="26"/>
        <v>ORDINARIO</v>
      </c>
    </row>
    <row r="132" spans="1:150" x14ac:dyDescent="0.3">
      <c r="A132">
        <v>130</v>
      </c>
      <c r="AR132" s="4">
        <f t="shared" si="20"/>
        <v>0</v>
      </c>
      <c r="BS132" s="4">
        <f t="shared" si="21"/>
        <v>0</v>
      </c>
      <c r="EJ132" s="4">
        <f t="shared" si="22"/>
        <v>0</v>
      </c>
      <c r="EM132" s="4">
        <f t="shared" si="23"/>
        <v>0</v>
      </c>
      <c r="EP132" s="4">
        <f t="shared" si="24"/>
        <v>0</v>
      </c>
      <c r="ES132" s="4">
        <f t="shared" si="25"/>
        <v>0</v>
      </c>
      <c r="ET132" s="4" t="str">
        <f t="shared" si="26"/>
        <v>ORDINARIO</v>
      </c>
    </row>
    <row r="133" spans="1:150" x14ac:dyDescent="0.3">
      <c r="A133">
        <v>131</v>
      </c>
      <c r="AR133" s="4">
        <f t="shared" si="20"/>
        <v>0</v>
      </c>
      <c r="BS133" s="4">
        <f t="shared" si="21"/>
        <v>0</v>
      </c>
      <c r="EJ133" s="4">
        <f t="shared" si="22"/>
        <v>0</v>
      </c>
      <c r="EM133" s="4">
        <f t="shared" si="23"/>
        <v>0</v>
      </c>
      <c r="EP133" s="4">
        <f t="shared" si="24"/>
        <v>0</v>
      </c>
      <c r="ES133" s="4">
        <f t="shared" si="25"/>
        <v>0</v>
      </c>
      <c r="ET133" s="4" t="str">
        <f t="shared" si="26"/>
        <v>ORDINARIO</v>
      </c>
    </row>
    <row r="134" spans="1:150" x14ac:dyDescent="0.3">
      <c r="A134">
        <v>132</v>
      </c>
      <c r="AR134" s="4">
        <f t="shared" si="20"/>
        <v>0</v>
      </c>
      <c r="BS134" s="4">
        <f t="shared" si="21"/>
        <v>0</v>
      </c>
      <c r="EJ134" s="4">
        <f t="shared" si="22"/>
        <v>0</v>
      </c>
      <c r="EM134" s="4">
        <f t="shared" si="23"/>
        <v>0</v>
      </c>
      <c r="EP134" s="4">
        <f t="shared" si="24"/>
        <v>0</v>
      </c>
      <c r="ES134" s="4">
        <f t="shared" si="25"/>
        <v>0</v>
      </c>
      <c r="ET134" s="4" t="str">
        <f t="shared" si="26"/>
        <v>ORDINARIO</v>
      </c>
    </row>
    <row r="135" spans="1:150" x14ac:dyDescent="0.3">
      <c r="A135">
        <v>133</v>
      </c>
      <c r="AR135" s="4">
        <f t="shared" si="20"/>
        <v>0</v>
      </c>
      <c r="BS135" s="4">
        <f t="shared" si="21"/>
        <v>0</v>
      </c>
      <c r="EJ135" s="4">
        <f t="shared" si="22"/>
        <v>0</v>
      </c>
      <c r="EM135" s="4">
        <f t="shared" si="23"/>
        <v>0</v>
      </c>
      <c r="EP135" s="4">
        <f t="shared" si="24"/>
        <v>0</v>
      </c>
      <c r="ES135" s="4">
        <f t="shared" si="25"/>
        <v>0</v>
      </c>
      <c r="ET135" s="4" t="str">
        <f t="shared" si="26"/>
        <v>ORDINARIO</v>
      </c>
    </row>
    <row r="136" spans="1:150" x14ac:dyDescent="0.3">
      <c r="A136">
        <v>134</v>
      </c>
      <c r="AR136" s="4">
        <f t="shared" si="20"/>
        <v>0</v>
      </c>
      <c r="BS136" s="4">
        <f t="shared" si="21"/>
        <v>0</v>
      </c>
      <c r="EJ136" s="4">
        <f t="shared" si="22"/>
        <v>0</v>
      </c>
      <c r="EM136" s="4">
        <f t="shared" si="23"/>
        <v>0</v>
      </c>
      <c r="EP136" s="4">
        <f t="shared" si="24"/>
        <v>0</v>
      </c>
      <c r="ES136" s="4">
        <f t="shared" si="25"/>
        <v>0</v>
      </c>
      <c r="ET136" s="4" t="str">
        <f t="shared" si="26"/>
        <v>ORDINARIO</v>
      </c>
    </row>
    <row r="137" spans="1:150" x14ac:dyDescent="0.3">
      <c r="A137">
        <v>135</v>
      </c>
      <c r="AR137" s="4">
        <f t="shared" si="20"/>
        <v>0</v>
      </c>
      <c r="BS137" s="4">
        <f t="shared" si="21"/>
        <v>0</v>
      </c>
      <c r="EJ137" s="4">
        <f t="shared" si="22"/>
        <v>0</v>
      </c>
      <c r="EM137" s="4">
        <f t="shared" si="23"/>
        <v>0</v>
      </c>
      <c r="EP137" s="4">
        <f t="shared" si="24"/>
        <v>0</v>
      </c>
      <c r="ES137" s="4">
        <f t="shared" si="25"/>
        <v>0</v>
      </c>
      <c r="ET137" s="4" t="str">
        <f t="shared" si="26"/>
        <v>ORDINARIO</v>
      </c>
    </row>
    <row r="138" spans="1:150" x14ac:dyDescent="0.3">
      <c r="A138">
        <v>136</v>
      </c>
      <c r="AR138" s="4">
        <f t="shared" si="20"/>
        <v>0</v>
      </c>
      <c r="BS138" s="4">
        <f t="shared" si="21"/>
        <v>0</v>
      </c>
      <c r="EJ138" s="4">
        <f t="shared" si="22"/>
        <v>0</v>
      </c>
      <c r="EM138" s="4">
        <f t="shared" si="23"/>
        <v>0</v>
      </c>
      <c r="EP138" s="4">
        <f t="shared" si="24"/>
        <v>0</v>
      </c>
      <c r="ES138" s="4">
        <f t="shared" si="25"/>
        <v>0</v>
      </c>
      <c r="ET138" s="4" t="str">
        <f t="shared" si="26"/>
        <v>ORDINARIO</v>
      </c>
    </row>
    <row r="139" spans="1:150" x14ac:dyDescent="0.3">
      <c r="A139">
        <v>137</v>
      </c>
      <c r="AR139" s="4">
        <f t="shared" si="20"/>
        <v>0</v>
      </c>
      <c r="BS139" s="4">
        <f t="shared" si="21"/>
        <v>0</v>
      </c>
      <c r="EJ139" s="4">
        <f t="shared" si="22"/>
        <v>0</v>
      </c>
      <c r="EM139" s="4">
        <f t="shared" si="23"/>
        <v>0</v>
      </c>
      <c r="EP139" s="4">
        <f t="shared" si="24"/>
        <v>0</v>
      </c>
      <c r="ES139" s="4">
        <f t="shared" si="25"/>
        <v>0</v>
      </c>
      <c r="ET139" s="4" t="str">
        <f t="shared" si="26"/>
        <v>ORDINARIO</v>
      </c>
    </row>
    <row r="140" spans="1:150" x14ac:dyDescent="0.3">
      <c r="A140">
        <v>138</v>
      </c>
      <c r="AR140" s="4">
        <f t="shared" si="20"/>
        <v>0</v>
      </c>
      <c r="BS140" s="4">
        <f t="shared" si="21"/>
        <v>0</v>
      </c>
      <c r="EJ140" s="4">
        <f t="shared" si="22"/>
        <v>0</v>
      </c>
      <c r="EM140" s="4">
        <f t="shared" si="23"/>
        <v>0</v>
      </c>
      <c r="EP140" s="4">
        <f t="shared" si="24"/>
        <v>0</v>
      </c>
      <c r="ES140" s="4">
        <f t="shared" si="25"/>
        <v>0</v>
      </c>
      <c r="ET140" s="4" t="str">
        <f t="shared" si="26"/>
        <v>ORDINARIO</v>
      </c>
    </row>
    <row r="141" spans="1:150" x14ac:dyDescent="0.3">
      <c r="A141">
        <v>139</v>
      </c>
      <c r="AR141" s="4">
        <f t="shared" si="20"/>
        <v>0</v>
      </c>
      <c r="BS141" s="4">
        <f t="shared" si="21"/>
        <v>0</v>
      </c>
      <c r="EJ141" s="4">
        <f t="shared" si="22"/>
        <v>0</v>
      </c>
      <c r="EM141" s="4">
        <f t="shared" si="23"/>
        <v>0</v>
      </c>
      <c r="EP141" s="4">
        <f t="shared" si="24"/>
        <v>0</v>
      </c>
      <c r="ES141" s="4">
        <f t="shared" si="25"/>
        <v>0</v>
      </c>
      <c r="ET141" s="4" t="str">
        <f t="shared" si="26"/>
        <v>ORDINARIO</v>
      </c>
    </row>
    <row r="142" spans="1:150" x14ac:dyDescent="0.3">
      <c r="A142">
        <v>140</v>
      </c>
      <c r="AR142" s="4">
        <f t="shared" si="20"/>
        <v>0</v>
      </c>
      <c r="BS142" s="4">
        <f t="shared" si="21"/>
        <v>0</v>
      </c>
      <c r="EJ142" s="4">
        <f t="shared" si="22"/>
        <v>0</v>
      </c>
      <c r="EM142" s="4">
        <f t="shared" si="23"/>
        <v>0</v>
      </c>
      <c r="EP142" s="4">
        <f t="shared" si="24"/>
        <v>0</v>
      </c>
      <c r="ES142" s="4">
        <f t="shared" si="25"/>
        <v>0</v>
      </c>
      <c r="ET142" s="4" t="str">
        <f t="shared" si="26"/>
        <v>ORDINARIO</v>
      </c>
    </row>
    <row r="143" spans="1:150" x14ac:dyDescent="0.3">
      <c r="A143">
        <v>141</v>
      </c>
      <c r="AR143" s="4">
        <f t="shared" si="20"/>
        <v>0</v>
      </c>
      <c r="BS143" s="4">
        <f t="shared" si="21"/>
        <v>0</v>
      </c>
      <c r="EJ143" s="4">
        <f t="shared" si="22"/>
        <v>0</v>
      </c>
      <c r="EM143" s="4">
        <f t="shared" si="23"/>
        <v>0</v>
      </c>
      <c r="EP143" s="4">
        <f t="shared" si="24"/>
        <v>0</v>
      </c>
      <c r="ES143" s="4">
        <f t="shared" si="25"/>
        <v>0</v>
      </c>
      <c r="ET143" s="4" t="str">
        <f t="shared" si="26"/>
        <v>ORDINARIO</v>
      </c>
    </row>
    <row r="144" spans="1:150" x14ac:dyDescent="0.3">
      <c r="A144">
        <v>142</v>
      </c>
      <c r="AR144" s="4">
        <f t="shared" si="20"/>
        <v>0</v>
      </c>
      <c r="BS144" s="4">
        <f t="shared" si="21"/>
        <v>0</v>
      </c>
      <c r="EJ144" s="4">
        <f t="shared" si="22"/>
        <v>0</v>
      </c>
      <c r="EM144" s="4">
        <f t="shared" si="23"/>
        <v>0</v>
      </c>
      <c r="EP144" s="4">
        <f t="shared" si="24"/>
        <v>0</v>
      </c>
      <c r="ES144" s="4">
        <f t="shared" si="25"/>
        <v>0</v>
      </c>
      <c r="ET144" s="4" t="str">
        <f t="shared" si="26"/>
        <v>ORDINARIO</v>
      </c>
    </row>
    <row r="145" spans="1:150" x14ac:dyDescent="0.3">
      <c r="A145">
        <v>143</v>
      </c>
      <c r="AR145" s="4">
        <f t="shared" si="20"/>
        <v>0</v>
      </c>
      <c r="BS145" s="4">
        <f t="shared" si="21"/>
        <v>0</v>
      </c>
      <c r="EJ145" s="4">
        <f t="shared" si="22"/>
        <v>0</v>
      </c>
      <c r="EM145" s="4">
        <f t="shared" si="23"/>
        <v>0</v>
      </c>
      <c r="EP145" s="4">
        <f t="shared" si="24"/>
        <v>0</v>
      </c>
      <c r="ES145" s="4">
        <f t="shared" si="25"/>
        <v>0</v>
      </c>
      <c r="ET145" s="4" t="str">
        <f t="shared" si="26"/>
        <v>ORDINARIO</v>
      </c>
    </row>
    <row r="146" spans="1:150" x14ac:dyDescent="0.3">
      <c r="A146">
        <v>144</v>
      </c>
      <c r="AR146" s="4">
        <f t="shared" si="20"/>
        <v>0</v>
      </c>
      <c r="BS146" s="4">
        <f t="shared" si="21"/>
        <v>0</v>
      </c>
      <c r="EJ146" s="4">
        <f t="shared" si="22"/>
        <v>0</v>
      </c>
      <c r="EM146" s="4">
        <f t="shared" si="23"/>
        <v>0</v>
      </c>
      <c r="EP146" s="4">
        <f t="shared" si="24"/>
        <v>0</v>
      </c>
      <c r="ES146" s="4">
        <f t="shared" si="25"/>
        <v>0</v>
      </c>
      <c r="ET146" s="4" t="str">
        <f t="shared" si="26"/>
        <v>ORDINARIO</v>
      </c>
    </row>
    <row r="147" spans="1:150" x14ac:dyDescent="0.3">
      <c r="A147">
        <v>145</v>
      </c>
      <c r="AR147" s="4">
        <f t="shared" si="20"/>
        <v>0</v>
      </c>
      <c r="BS147" s="4">
        <f t="shared" si="21"/>
        <v>0</v>
      </c>
      <c r="EJ147" s="4">
        <f t="shared" si="22"/>
        <v>0</v>
      </c>
      <c r="EM147" s="4">
        <f t="shared" si="23"/>
        <v>0</v>
      </c>
      <c r="EP147" s="4">
        <f t="shared" si="24"/>
        <v>0</v>
      </c>
      <c r="ES147" s="4">
        <f t="shared" si="25"/>
        <v>0</v>
      </c>
      <c r="ET147" s="4" t="str">
        <f t="shared" si="26"/>
        <v>ORDINARIO</v>
      </c>
    </row>
    <row r="148" spans="1:150" x14ac:dyDescent="0.3">
      <c r="A148">
        <v>146</v>
      </c>
      <c r="AR148" s="4">
        <f t="shared" si="20"/>
        <v>0</v>
      </c>
      <c r="BS148" s="4">
        <f t="shared" si="21"/>
        <v>0</v>
      </c>
      <c r="EJ148" s="4">
        <f t="shared" si="22"/>
        <v>0</v>
      </c>
      <c r="EM148" s="4">
        <f t="shared" si="23"/>
        <v>0</v>
      </c>
      <c r="EP148" s="4">
        <f t="shared" si="24"/>
        <v>0</v>
      </c>
      <c r="ES148" s="4">
        <f t="shared" si="25"/>
        <v>0</v>
      </c>
      <c r="ET148" s="4" t="str">
        <f t="shared" si="26"/>
        <v>ORDINARIO</v>
      </c>
    </row>
    <row r="149" spans="1:150" x14ac:dyDescent="0.3">
      <c r="A149">
        <v>147</v>
      </c>
      <c r="AR149" s="4">
        <f t="shared" si="20"/>
        <v>0</v>
      </c>
      <c r="BS149" s="4">
        <f t="shared" si="21"/>
        <v>0</v>
      </c>
      <c r="EJ149" s="4">
        <f t="shared" si="22"/>
        <v>0</v>
      </c>
      <c r="EM149" s="4">
        <f t="shared" si="23"/>
        <v>0</v>
      </c>
      <c r="EP149" s="4">
        <f t="shared" si="24"/>
        <v>0</v>
      </c>
      <c r="ES149" s="4">
        <f t="shared" si="25"/>
        <v>0</v>
      </c>
      <c r="ET149" s="4" t="str">
        <f t="shared" si="26"/>
        <v>ORDINARIO</v>
      </c>
    </row>
    <row r="150" spans="1:150" x14ac:dyDescent="0.3">
      <c r="A150">
        <v>148</v>
      </c>
      <c r="AR150" s="4">
        <f t="shared" si="20"/>
        <v>0</v>
      </c>
      <c r="BS150" s="4">
        <f t="shared" si="21"/>
        <v>0</v>
      </c>
      <c r="EJ150" s="4">
        <f t="shared" si="22"/>
        <v>0</v>
      </c>
      <c r="EM150" s="4">
        <f t="shared" si="23"/>
        <v>0</v>
      </c>
      <c r="EP150" s="4">
        <f t="shared" si="24"/>
        <v>0</v>
      </c>
      <c r="ES150" s="4">
        <f t="shared" si="25"/>
        <v>0</v>
      </c>
      <c r="ET150" s="4" t="str">
        <f t="shared" si="26"/>
        <v>ORDINARIO</v>
      </c>
    </row>
    <row r="151" spans="1:150" x14ac:dyDescent="0.3">
      <c r="A151">
        <v>149</v>
      </c>
      <c r="AR151" s="4">
        <f t="shared" si="20"/>
        <v>0</v>
      </c>
      <c r="BS151" s="4">
        <f t="shared" si="21"/>
        <v>0</v>
      </c>
      <c r="EJ151" s="4">
        <f t="shared" si="22"/>
        <v>0</v>
      </c>
      <c r="EM151" s="4">
        <f t="shared" si="23"/>
        <v>0</v>
      </c>
      <c r="EP151" s="4">
        <f t="shared" si="24"/>
        <v>0</v>
      </c>
      <c r="ES151" s="4">
        <f t="shared" si="25"/>
        <v>0</v>
      </c>
      <c r="ET151" s="4" t="str">
        <f t="shared" si="26"/>
        <v>ORDINARIO</v>
      </c>
    </row>
    <row r="152" spans="1:150" x14ac:dyDescent="0.3">
      <c r="A152">
        <v>150</v>
      </c>
      <c r="AR152" s="4">
        <f t="shared" si="20"/>
        <v>0</v>
      </c>
      <c r="BS152" s="4">
        <f t="shared" si="21"/>
        <v>0</v>
      </c>
      <c r="EJ152" s="4">
        <f t="shared" si="22"/>
        <v>0</v>
      </c>
      <c r="EM152" s="4">
        <f t="shared" si="23"/>
        <v>0</v>
      </c>
      <c r="EP152" s="4">
        <f t="shared" si="24"/>
        <v>0</v>
      </c>
      <c r="ES152" s="4">
        <f t="shared" si="25"/>
        <v>0</v>
      </c>
      <c r="ET152" s="4" t="str">
        <f t="shared" si="26"/>
        <v>ORDINARIO</v>
      </c>
    </row>
    <row r="153" spans="1:150" x14ac:dyDescent="0.3">
      <c r="A153">
        <v>151</v>
      </c>
      <c r="AR153" s="4">
        <f t="shared" si="20"/>
        <v>0</v>
      </c>
      <c r="BS153" s="4">
        <f t="shared" si="21"/>
        <v>0</v>
      </c>
      <c r="EJ153" s="4">
        <f t="shared" si="22"/>
        <v>0</v>
      </c>
      <c r="EM153" s="4">
        <f t="shared" si="23"/>
        <v>0</v>
      </c>
      <c r="EP153" s="4">
        <f t="shared" si="24"/>
        <v>0</v>
      </c>
      <c r="ES153" s="4">
        <f t="shared" si="25"/>
        <v>0</v>
      </c>
      <c r="ET153" s="4" t="str">
        <f t="shared" si="26"/>
        <v>ORDINARIO</v>
      </c>
    </row>
    <row r="154" spans="1:150" x14ac:dyDescent="0.3">
      <c r="A154">
        <v>152</v>
      </c>
      <c r="AR154" s="4">
        <f t="shared" si="20"/>
        <v>0</v>
      </c>
      <c r="BS154" s="4">
        <f t="shared" si="21"/>
        <v>0</v>
      </c>
      <c r="EJ154" s="4">
        <f t="shared" si="22"/>
        <v>0</v>
      </c>
      <c r="EM154" s="4">
        <f t="shared" si="23"/>
        <v>0</v>
      </c>
      <c r="EP154" s="4">
        <f t="shared" si="24"/>
        <v>0</v>
      </c>
      <c r="ES154" s="4">
        <f t="shared" si="25"/>
        <v>0</v>
      </c>
      <c r="ET154" s="4" t="str">
        <f t="shared" si="26"/>
        <v>ORDINARIO</v>
      </c>
    </row>
    <row r="155" spans="1:150" x14ac:dyDescent="0.3">
      <c r="A155">
        <v>153</v>
      </c>
      <c r="AR155" s="4">
        <f t="shared" si="20"/>
        <v>0</v>
      </c>
      <c r="BS155" s="4">
        <f t="shared" si="21"/>
        <v>0</v>
      </c>
      <c r="EJ155" s="4">
        <f t="shared" si="22"/>
        <v>0</v>
      </c>
      <c r="EM155" s="4">
        <f t="shared" si="23"/>
        <v>0</v>
      </c>
      <c r="EP155" s="4">
        <f t="shared" si="24"/>
        <v>0</v>
      </c>
      <c r="ES155" s="4">
        <f t="shared" si="25"/>
        <v>0</v>
      </c>
      <c r="ET155" s="4" t="str">
        <f t="shared" si="26"/>
        <v>ORDINARIO</v>
      </c>
    </row>
    <row r="156" spans="1:150" x14ac:dyDescent="0.3">
      <c r="A156">
        <v>154</v>
      </c>
      <c r="AR156" s="4">
        <f t="shared" si="20"/>
        <v>0</v>
      </c>
      <c r="BS156" s="4">
        <f t="shared" si="21"/>
        <v>0</v>
      </c>
      <c r="EJ156" s="4">
        <f t="shared" si="22"/>
        <v>0</v>
      </c>
      <c r="EM156" s="4">
        <f t="shared" si="23"/>
        <v>0</v>
      </c>
      <c r="EP156" s="4">
        <f t="shared" si="24"/>
        <v>0</v>
      </c>
      <c r="ES156" s="4">
        <f t="shared" si="25"/>
        <v>0</v>
      </c>
      <c r="ET156" s="4" t="str">
        <f t="shared" si="26"/>
        <v>ORDINARIO</v>
      </c>
    </row>
    <row r="157" spans="1:150" x14ac:dyDescent="0.3">
      <c r="A157">
        <v>155</v>
      </c>
      <c r="AR157" s="4">
        <f t="shared" si="20"/>
        <v>0</v>
      </c>
      <c r="BS157" s="4">
        <f t="shared" si="21"/>
        <v>0</v>
      </c>
      <c r="EJ157" s="4">
        <f t="shared" si="22"/>
        <v>0</v>
      </c>
      <c r="EM157" s="4">
        <f t="shared" si="23"/>
        <v>0</v>
      </c>
      <c r="EP157" s="4">
        <f t="shared" si="24"/>
        <v>0</v>
      </c>
      <c r="ES157" s="4">
        <f t="shared" si="25"/>
        <v>0</v>
      </c>
      <c r="ET157" s="4" t="str">
        <f t="shared" si="26"/>
        <v>ORDINARIO</v>
      </c>
    </row>
    <row r="158" spans="1:150" x14ac:dyDescent="0.3">
      <c r="A158">
        <v>156</v>
      </c>
      <c r="AR158" s="4">
        <f t="shared" si="20"/>
        <v>0</v>
      </c>
      <c r="BS158" s="4">
        <f t="shared" si="21"/>
        <v>0</v>
      </c>
      <c r="EJ158" s="4">
        <f t="shared" si="22"/>
        <v>0</v>
      </c>
      <c r="EM158" s="4">
        <f t="shared" si="23"/>
        <v>0</v>
      </c>
      <c r="EP158" s="4">
        <f t="shared" si="24"/>
        <v>0</v>
      </c>
      <c r="ES158" s="4">
        <f t="shared" si="25"/>
        <v>0</v>
      </c>
      <c r="ET158" s="4" t="str">
        <f t="shared" si="26"/>
        <v>ORDINARIO</v>
      </c>
    </row>
    <row r="159" spans="1:150" x14ac:dyDescent="0.3">
      <c r="A159">
        <v>157</v>
      </c>
      <c r="AR159" s="4">
        <f t="shared" si="20"/>
        <v>0</v>
      </c>
      <c r="BS159" s="4">
        <f t="shared" si="21"/>
        <v>0</v>
      </c>
      <c r="EJ159" s="4">
        <f t="shared" si="22"/>
        <v>0</v>
      </c>
      <c r="EM159" s="4">
        <f t="shared" si="23"/>
        <v>0</v>
      </c>
      <c r="EP159" s="4">
        <f t="shared" si="24"/>
        <v>0</v>
      </c>
      <c r="ES159" s="4">
        <f t="shared" si="25"/>
        <v>0</v>
      </c>
      <c r="ET159" s="4" t="str">
        <f t="shared" si="26"/>
        <v>ORDINARIO</v>
      </c>
    </row>
    <row r="160" spans="1:150" x14ac:dyDescent="0.3">
      <c r="A160">
        <v>158</v>
      </c>
      <c r="AR160" s="4">
        <f t="shared" si="20"/>
        <v>0</v>
      </c>
      <c r="BS160" s="4">
        <f t="shared" si="21"/>
        <v>0</v>
      </c>
      <c r="EJ160" s="4">
        <f t="shared" si="22"/>
        <v>0</v>
      </c>
      <c r="EM160" s="4">
        <f t="shared" si="23"/>
        <v>0</v>
      </c>
      <c r="EP160" s="4">
        <f t="shared" si="24"/>
        <v>0</v>
      </c>
      <c r="ES160" s="4">
        <f t="shared" si="25"/>
        <v>0</v>
      </c>
      <c r="ET160" s="4" t="str">
        <f t="shared" si="26"/>
        <v>ORDINARIO</v>
      </c>
    </row>
    <row r="161" spans="1:150" x14ac:dyDescent="0.3">
      <c r="A161">
        <v>159</v>
      </c>
      <c r="AR161" s="4">
        <f t="shared" si="20"/>
        <v>0</v>
      </c>
      <c r="BS161" s="4">
        <f t="shared" si="21"/>
        <v>0</v>
      </c>
      <c r="EJ161" s="4">
        <f t="shared" si="22"/>
        <v>0</v>
      </c>
      <c r="EM161" s="4">
        <f t="shared" si="23"/>
        <v>0</v>
      </c>
      <c r="EP161" s="4">
        <f t="shared" si="24"/>
        <v>0</v>
      </c>
      <c r="ES161" s="4">
        <f t="shared" si="25"/>
        <v>0</v>
      </c>
      <c r="ET161" s="4" t="str">
        <f t="shared" si="26"/>
        <v>ORDINARIO</v>
      </c>
    </row>
    <row r="162" spans="1:150" x14ac:dyDescent="0.3">
      <c r="A162">
        <v>160</v>
      </c>
      <c r="AR162" s="4">
        <f t="shared" si="20"/>
        <v>0</v>
      </c>
      <c r="BS162" s="4">
        <f t="shared" si="21"/>
        <v>0</v>
      </c>
      <c r="EJ162" s="4">
        <f t="shared" si="22"/>
        <v>0</v>
      </c>
      <c r="EM162" s="4">
        <f t="shared" si="23"/>
        <v>0</v>
      </c>
      <c r="EP162" s="4">
        <f t="shared" si="24"/>
        <v>0</v>
      </c>
      <c r="ES162" s="4">
        <f t="shared" si="25"/>
        <v>0</v>
      </c>
      <c r="ET162" s="4" t="str">
        <f t="shared" si="26"/>
        <v>ORDINARIO</v>
      </c>
    </row>
    <row r="163" spans="1:150" x14ac:dyDescent="0.3">
      <c r="A163">
        <v>161</v>
      </c>
      <c r="AR163" s="4">
        <f t="shared" si="20"/>
        <v>0</v>
      </c>
      <c r="BS163" s="4">
        <f t="shared" si="21"/>
        <v>0</v>
      </c>
      <c r="EJ163" s="4">
        <f t="shared" si="22"/>
        <v>0</v>
      </c>
      <c r="EM163" s="4">
        <f t="shared" si="23"/>
        <v>0</v>
      </c>
      <c r="EP163" s="4">
        <f t="shared" si="24"/>
        <v>0</v>
      </c>
      <c r="ES163" s="4">
        <f t="shared" si="25"/>
        <v>0</v>
      </c>
      <c r="ET163" s="4" t="str">
        <f t="shared" si="26"/>
        <v>ORDINARIO</v>
      </c>
    </row>
    <row r="164" spans="1:150" x14ac:dyDescent="0.3">
      <c r="A164">
        <v>162</v>
      </c>
      <c r="AR164" s="4">
        <f t="shared" si="20"/>
        <v>0</v>
      </c>
      <c r="BS164" s="4">
        <f t="shared" si="21"/>
        <v>0</v>
      </c>
      <c r="EJ164" s="4">
        <f t="shared" si="22"/>
        <v>0</v>
      </c>
      <c r="EM164" s="4">
        <f t="shared" si="23"/>
        <v>0</v>
      </c>
      <c r="EP164" s="4">
        <f t="shared" si="24"/>
        <v>0</v>
      </c>
      <c r="ES164" s="4">
        <f t="shared" si="25"/>
        <v>0</v>
      </c>
      <c r="ET164" s="4" t="str">
        <f t="shared" si="26"/>
        <v>ORDINARIO</v>
      </c>
    </row>
    <row r="165" spans="1:150" x14ac:dyDescent="0.3">
      <c r="A165">
        <v>163</v>
      </c>
      <c r="AR165" s="4">
        <f t="shared" si="20"/>
        <v>0</v>
      </c>
      <c r="BS165" s="4">
        <f t="shared" si="21"/>
        <v>0</v>
      </c>
      <c r="EJ165" s="4">
        <f t="shared" si="22"/>
        <v>0</v>
      </c>
      <c r="EM165" s="4">
        <f t="shared" si="23"/>
        <v>0</v>
      </c>
      <c r="EP165" s="4">
        <f t="shared" si="24"/>
        <v>0</v>
      </c>
      <c r="ES165" s="4">
        <f t="shared" si="25"/>
        <v>0</v>
      </c>
      <c r="ET165" s="4" t="str">
        <f t="shared" si="26"/>
        <v>ORDINARIO</v>
      </c>
    </row>
    <row r="166" spans="1:150" x14ac:dyDescent="0.3">
      <c r="A166">
        <v>164</v>
      </c>
      <c r="AR166" s="4">
        <f t="shared" si="20"/>
        <v>0</v>
      </c>
      <c r="BS166" s="4">
        <f t="shared" si="21"/>
        <v>0</v>
      </c>
      <c r="EJ166" s="4">
        <f t="shared" si="22"/>
        <v>0</v>
      </c>
      <c r="EM166" s="4">
        <f t="shared" si="23"/>
        <v>0</v>
      </c>
      <c r="EP166" s="4">
        <f t="shared" si="24"/>
        <v>0</v>
      </c>
      <c r="ES166" s="4">
        <f t="shared" si="25"/>
        <v>0</v>
      </c>
      <c r="ET166" s="4" t="str">
        <f t="shared" si="26"/>
        <v>ORDINARIO</v>
      </c>
    </row>
    <row r="167" spans="1:150" x14ac:dyDescent="0.3">
      <c r="A167">
        <v>165</v>
      </c>
      <c r="AR167" s="4">
        <f t="shared" si="20"/>
        <v>0</v>
      </c>
      <c r="BS167" s="4">
        <f t="shared" si="21"/>
        <v>0</v>
      </c>
      <c r="EJ167" s="4">
        <f t="shared" si="22"/>
        <v>0</v>
      </c>
      <c r="EM167" s="4">
        <f t="shared" si="23"/>
        <v>0</v>
      </c>
      <c r="EP167" s="4">
        <f t="shared" si="24"/>
        <v>0</v>
      </c>
      <c r="ES167" s="4">
        <f t="shared" si="25"/>
        <v>0</v>
      </c>
      <c r="ET167" s="4" t="str">
        <f t="shared" si="26"/>
        <v>ORDINARIO</v>
      </c>
    </row>
    <row r="168" spans="1:150" x14ac:dyDescent="0.3">
      <c r="A168">
        <v>166</v>
      </c>
      <c r="AR168" s="4">
        <f t="shared" si="20"/>
        <v>0</v>
      </c>
      <c r="BS168" s="4">
        <f t="shared" si="21"/>
        <v>0</v>
      </c>
      <c r="EJ168" s="4">
        <f t="shared" si="22"/>
        <v>0</v>
      </c>
      <c r="EM168" s="4">
        <f t="shared" si="23"/>
        <v>0</v>
      </c>
      <c r="EP168" s="4">
        <f t="shared" si="24"/>
        <v>0</v>
      </c>
      <c r="ES168" s="4">
        <f t="shared" si="25"/>
        <v>0</v>
      </c>
      <c r="ET168" s="4" t="str">
        <f t="shared" si="26"/>
        <v>ORDINARIO</v>
      </c>
    </row>
    <row r="169" spans="1:150" x14ac:dyDescent="0.3">
      <c r="A169">
        <v>167</v>
      </c>
      <c r="AR169" s="4">
        <f t="shared" si="20"/>
        <v>0</v>
      </c>
      <c r="BS169" s="4">
        <f t="shared" si="21"/>
        <v>0</v>
      </c>
      <c r="EJ169" s="4">
        <f t="shared" si="22"/>
        <v>0</v>
      </c>
      <c r="EM169" s="4">
        <f t="shared" si="23"/>
        <v>0</v>
      </c>
      <c r="EP169" s="4">
        <f t="shared" si="24"/>
        <v>0</v>
      </c>
      <c r="ES169" s="4">
        <f t="shared" si="25"/>
        <v>0</v>
      </c>
      <c r="ET169" s="4" t="str">
        <f t="shared" si="26"/>
        <v>ORDINARIO</v>
      </c>
    </row>
    <row r="170" spans="1:150" x14ac:dyDescent="0.3">
      <c r="A170">
        <v>168</v>
      </c>
      <c r="AR170" s="4">
        <f t="shared" si="20"/>
        <v>0</v>
      </c>
      <c r="BS170" s="4">
        <f t="shared" si="21"/>
        <v>0</v>
      </c>
      <c r="EJ170" s="4">
        <f t="shared" si="22"/>
        <v>0</v>
      </c>
      <c r="EM170" s="4">
        <f t="shared" si="23"/>
        <v>0</v>
      </c>
      <c r="EP170" s="4">
        <f t="shared" si="24"/>
        <v>0</v>
      </c>
      <c r="ES170" s="4">
        <f t="shared" si="25"/>
        <v>0</v>
      </c>
      <c r="ET170" s="4" t="str">
        <f t="shared" si="26"/>
        <v>ORDINARIO</v>
      </c>
    </row>
    <row r="171" spans="1:150" x14ac:dyDescent="0.3">
      <c r="A171">
        <v>169</v>
      </c>
      <c r="AR171" s="4">
        <f t="shared" si="20"/>
        <v>0</v>
      </c>
      <c r="BS171" s="4">
        <f t="shared" si="21"/>
        <v>0</v>
      </c>
      <c r="EJ171" s="4">
        <f t="shared" si="22"/>
        <v>0</v>
      </c>
      <c r="EM171" s="4">
        <f t="shared" si="23"/>
        <v>0</v>
      </c>
      <c r="EP171" s="4">
        <f t="shared" si="24"/>
        <v>0</v>
      </c>
      <c r="ES171" s="4">
        <f t="shared" si="25"/>
        <v>0</v>
      </c>
      <c r="ET171" s="4" t="str">
        <f t="shared" si="26"/>
        <v>ORDINARIO</v>
      </c>
    </row>
    <row r="172" spans="1:150" x14ac:dyDescent="0.3">
      <c r="A172">
        <v>170</v>
      </c>
      <c r="AR172" s="4">
        <f t="shared" si="20"/>
        <v>0</v>
      </c>
      <c r="BS172" s="4">
        <f t="shared" si="21"/>
        <v>0</v>
      </c>
      <c r="EJ172" s="4">
        <f t="shared" si="22"/>
        <v>0</v>
      </c>
      <c r="EM172" s="4">
        <f t="shared" si="23"/>
        <v>0</v>
      </c>
      <c r="EP172" s="4">
        <f t="shared" si="24"/>
        <v>0</v>
      </c>
      <c r="ES172" s="4">
        <f t="shared" si="25"/>
        <v>0</v>
      </c>
      <c r="ET172" s="4" t="str">
        <f t="shared" si="26"/>
        <v>ORDINARIO</v>
      </c>
    </row>
    <row r="173" spans="1:150" x14ac:dyDescent="0.3">
      <c r="A173">
        <v>171</v>
      </c>
      <c r="AR173" s="4">
        <f t="shared" si="20"/>
        <v>0</v>
      </c>
      <c r="BS173" s="4">
        <f t="shared" si="21"/>
        <v>0</v>
      </c>
      <c r="EJ173" s="4">
        <f t="shared" si="22"/>
        <v>0</v>
      </c>
      <c r="EM173" s="4">
        <f t="shared" si="23"/>
        <v>0</v>
      </c>
      <c r="EP173" s="4">
        <f t="shared" si="24"/>
        <v>0</v>
      </c>
      <c r="ES173" s="4">
        <f t="shared" si="25"/>
        <v>0</v>
      </c>
      <c r="ET173" s="4" t="str">
        <f t="shared" si="26"/>
        <v>ORDINARIO</v>
      </c>
    </row>
    <row r="174" spans="1:150" x14ac:dyDescent="0.3">
      <c r="A174">
        <v>172</v>
      </c>
      <c r="AR174" s="4">
        <f t="shared" si="20"/>
        <v>0</v>
      </c>
      <c r="BS174" s="4">
        <f t="shared" si="21"/>
        <v>0</v>
      </c>
      <c r="EJ174" s="4">
        <f t="shared" si="22"/>
        <v>0</v>
      </c>
      <c r="EM174" s="4">
        <f t="shared" si="23"/>
        <v>0</v>
      </c>
      <c r="EP174" s="4">
        <f t="shared" si="24"/>
        <v>0</v>
      </c>
      <c r="ES174" s="4">
        <f t="shared" si="25"/>
        <v>0</v>
      </c>
      <c r="ET174" s="4" t="str">
        <f t="shared" si="26"/>
        <v>ORDINARIO</v>
      </c>
    </row>
    <row r="175" spans="1:150" x14ac:dyDescent="0.3">
      <c r="A175">
        <v>173</v>
      </c>
      <c r="AR175" s="4">
        <f t="shared" si="20"/>
        <v>0</v>
      </c>
      <c r="BS175" s="4">
        <f t="shared" si="21"/>
        <v>0</v>
      </c>
      <c r="EJ175" s="4">
        <f t="shared" si="22"/>
        <v>0</v>
      </c>
      <c r="EM175" s="4">
        <f t="shared" si="23"/>
        <v>0</v>
      </c>
      <c r="EP175" s="4">
        <f t="shared" si="24"/>
        <v>0</v>
      </c>
      <c r="ES175" s="4">
        <f t="shared" si="25"/>
        <v>0</v>
      </c>
      <c r="ET175" s="4" t="str">
        <f t="shared" si="26"/>
        <v>ORDINARIO</v>
      </c>
    </row>
    <row r="176" spans="1:150" x14ac:dyDescent="0.3">
      <c r="A176">
        <v>174</v>
      </c>
      <c r="AR176" s="4">
        <f t="shared" si="20"/>
        <v>0</v>
      </c>
      <c r="BS176" s="4">
        <f t="shared" si="21"/>
        <v>0</v>
      </c>
      <c r="EJ176" s="4">
        <f t="shared" si="22"/>
        <v>0</v>
      </c>
      <c r="EM176" s="4">
        <f t="shared" si="23"/>
        <v>0</v>
      </c>
      <c r="EP176" s="4">
        <f t="shared" si="24"/>
        <v>0</v>
      </c>
      <c r="ES176" s="4">
        <f t="shared" si="25"/>
        <v>0</v>
      </c>
      <c r="ET176" s="4" t="str">
        <f t="shared" si="26"/>
        <v>ORDINARIO</v>
      </c>
    </row>
    <row r="177" spans="1:150" x14ac:dyDescent="0.3">
      <c r="A177">
        <v>175</v>
      </c>
      <c r="AR177" s="4">
        <f t="shared" si="20"/>
        <v>0</v>
      </c>
      <c r="BS177" s="4">
        <f t="shared" si="21"/>
        <v>0</v>
      </c>
      <c r="EJ177" s="4">
        <f t="shared" si="22"/>
        <v>0</v>
      </c>
      <c r="EM177" s="4">
        <f t="shared" si="23"/>
        <v>0</v>
      </c>
      <c r="EP177" s="4">
        <f t="shared" si="24"/>
        <v>0</v>
      </c>
      <c r="ES177" s="4">
        <f t="shared" si="25"/>
        <v>0</v>
      </c>
      <c r="ET177" s="4" t="str">
        <f t="shared" si="26"/>
        <v>ORDINARIO</v>
      </c>
    </row>
    <row r="178" spans="1:150" x14ac:dyDescent="0.3">
      <c r="A178">
        <v>176</v>
      </c>
      <c r="AR178" s="4">
        <f t="shared" si="20"/>
        <v>0</v>
      </c>
      <c r="BS178" s="4">
        <f t="shared" si="21"/>
        <v>0</v>
      </c>
      <c r="EJ178" s="4">
        <f t="shared" si="22"/>
        <v>0</v>
      </c>
      <c r="EM178" s="4">
        <f t="shared" si="23"/>
        <v>0</v>
      </c>
      <c r="EP178" s="4">
        <f t="shared" si="24"/>
        <v>0</v>
      </c>
      <c r="ES178" s="4">
        <f t="shared" si="25"/>
        <v>0</v>
      </c>
      <c r="ET178" s="4" t="str">
        <f t="shared" si="26"/>
        <v>ORDINARIO</v>
      </c>
    </row>
    <row r="179" spans="1:150" x14ac:dyDescent="0.3">
      <c r="A179">
        <v>177</v>
      </c>
      <c r="AR179" s="4">
        <f t="shared" si="20"/>
        <v>0</v>
      </c>
      <c r="BS179" s="4">
        <f t="shared" si="21"/>
        <v>0</v>
      </c>
      <c r="EJ179" s="4">
        <f t="shared" si="22"/>
        <v>0</v>
      </c>
      <c r="EM179" s="4">
        <f t="shared" si="23"/>
        <v>0</v>
      </c>
      <c r="EP179" s="4">
        <f t="shared" si="24"/>
        <v>0</v>
      </c>
      <c r="ES179" s="4">
        <f t="shared" si="25"/>
        <v>0</v>
      </c>
      <c r="ET179" s="4" t="str">
        <f t="shared" si="26"/>
        <v>ORDINARIO</v>
      </c>
    </row>
    <row r="180" spans="1:150" x14ac:dyDescent="0.3">
      <c r="A180">
        <v>178</v>
      </c>
      <c r="AR180" s="4">
        <f t="shared" si="20"/>
        <v>0</v>
      </c>
      <c r="BS180" s="4">
        <f t="shared" si="21"/>
        <v>0</v>
      </c>
      <c r="EJ180" s="4">
        <f t="shared" si="22"/>
        <v>0</v>
      </c>
      <c r="EM180" s="4">
        <f t="shared" si="23"/>
        <v>0</v>
      </c>
      <c r="EP180" s="4">
        <f t="shared" si="24"/>
        <v>0</v>
      </c>
      <c r="ES180" s="4">
        <f t="shared" si="25"/>
        <v>0</v>
      </c>
      <c r="ET180" s="4" t="str">
        <f t="shared" si="26"/>
        <v>ORDINARIO</v>
      </c>
    </row>
    <row r="181" spans="1:150" x14ac:dyDescent="0.3">
      <c r="A181">
        <v>179</v>
      </c>
      <c r="AR181" s="4">
        <f t="shared" si="20"/>
        <v>0</v>
      </c>
      <c r="BS181" s="4">
        <f t="shared" si="21"/>
        <v>0</v>
      </c>
      <c r="EJ181" s="4">
        <f t="shared" si="22"/>
        <v>0</v>
      </c>
      <c r="EM181" s="4">
        <f t="shared" si="23"/>
        <v>0</v>
      </c>
      <c r="EP181" s="4">
        <f t="shared" si="24"/>
        <v>0</v>
      </c>
      <c r="ES181" s="4">
        <f t="shared" si="25"/>
        <v>0</v>
      </c>
      <c r="ET181" s="4" t="str">
        <f t="shared" si="26"/>
        <v>ORDINARIO</v>
      </c>
    </row>
    <row r="182" spans="1:150" x14ac:dyDescent="0.3">
      <c r="A182">
        <v>180</v>
      </c>
      <c r="AR182" s="4">
        <f t="shared" si="20"/>
        <v>0</v>
      </c>
      <c r="BS182" s="4">
        <f t="shared" si="21"/>
        <v>0</v>
      </c>
      <c r="EJ182" s="4">
        <f t="shared" si="22"/>
        <v>0</v>
      </c>
      <c r="EM182" s="4">
        <f t="shared" si="23"/>
        <v>0</v>
      </c>
      <c r="EP182" s="4">
        <f t="shared" si="24"/>
        <v>0</v>
      </c>
      <c r="ES182" s="4">
        <f t="shared" si="25"/>
        <v>0</v>
      </c>
      <c r="ET182" s="4" t="str">
        <f t="shared" si="26"/>
        <v>ORDINARIO</v>
      </c>
    </row>
    <row r="183" spans="1:150" x14ac:dyDescent="0.3">
      <c r="A183">
        <v>181</v>
      </c>
      <c r="AR183" s="4">
        <f t="shared" si="20"/>
        <v>0</v>
      </c>
      <c r="BS183" s="4">
        <f t="shared" si="21"/>
        <v>0</v>
      </c>
      <c r="EJ183" s="4">
        <f t="shared" si="22"/>
        <v>0</v>
      </c>
      <c r="EM183" s="4">
        <f t="shared" si="23"/>
        <v>0</v>
      </c>
      <c r="EP183" s="4">
        <f t="shared" si="24"/>
        <v>0</v>
      </c>
      <c r="ES183" s="4">
        <f t="shared" si="25"/>
        <v>0</v>
      </c>
      <c r="ET183" s="4" t="str">
        <f t="shared" si="26"/>
        <v>ORDINARIO</v>
      </c>
    </row>
    <row r="184" spans="1:150" x14ac:dyDescent="0.3">
      <c r="A184">
        <v>182</v>
      </c>
      <c r="AR184" s="4">
        <f t="shared" si="20"/>
        <v>0</v>
      </c>
      <c r="BS184" s="4">
        <f t="shared" si="21"/>
        <v>0</v>
      </c>
      <c r="EJ184" s="4">
        <f t="shared" si="22"/>
        <v>0</v>
      </c>
      <c r="EM184" s="4">
        <f t="shared" si="23"/>
        <v>0</v>
      </c>
      <c r="EP184" s="4">
        <f t="shared" si="24"/>
        <v>0</v>
      </c>
      <c r="ES184" s="4">
        <f t="shared" si="25"/>
        <v>0</v>
      </c>
      <c r="ET184" s="4" t="str">
        <f t="shared" si="26"/>
        <v>ORDINARIO</v>
      </c>
    </row>
    <row r="185" spans="1:150" x14ac:dyDescent="0.3">
      <c r="A185">
        <v>183</v>
      </c>
      <c r="AR185" s="4">
        <f t="shared" si="20"/>
        <v>0</v>
      </c>
      <c r="BS185" s="4">
        <f t="shared" si="21"/>
        <v>0</v>
      </c>
      <c r="EJ185" s="4">
        <f t="shared" si="22"/>
        <v>0</v>
      </c>
      <c r="EM185" s="4">
        <f t="shared" si="23"/>
        <v>0</v>
      </c>
      <c r="EP185" s="4">
        <f t="shared" si="24"/>
        <v>0</v>
      </c>
      <c r="ES185" s="4">
        <f t="shared" si="25"/>
        <v>0</v>
      </c>
      <c r="ET185" s="4" t="str">
        <f t="shared" si="26"/>
        <v>ORDINARIO</v>
      </c>
    </row>
    <row r="186" spans="1:150" x14ac:dyDescent="0.3">
      <c r="A186">
        <v>184</v>
      </c>
      <c r="AR186" s="4">
        <f t="shared" si="20"/>
        <v>0</v>
      </c>
      <c r="BS186" s="4">
        <f t="shared" si="21"/>
        <v>0</v>
      </c>
      <c r="EJ186" s="4">
        <f t="shared" si="22"/>
        <v>0</v>
      </c>
      <c r="EM186" s="4">
        <f t="shared" si="23"/>
        <v>0</v>
      </c>
      <c r="EP186" s="4">
        <f t="shared" si="24"/>
        <v>0</v>
      </c>
      <c r="ES186" s="4">
        <f t="shared" si="25"/>
        <v>0</v>
      </c>
      <c r="ET186" s="4" t="str">
        <f t="shared" si="26"/>
        <v>ORDINARIO</v>
      </c>
    </row>
    <row r="187" spans="1:150" x14ac:dyDescent="0.3">
      <c r="A187">
        <v>185</v>
      </c>
      <c r="AR187" s="4">
        <f t="shared" si="20"/>
        <v>0</v>
      </c>
      <c r="BS187" s="4">
        <f t="shared" si="21"/>
        <v>0</v>
      </c>
      <c r="EJ187" s="4">
        <f t="shared" si="22"/>
        <v>0</v>
      </c>
      <c r="EM187" s="4">
        <f t="shared" si="23"/>
        <v>0</v>
      </c>
      <c r="EP187" s="4">
        <f t="shared" si="24"/>
        <v>0</v>
      </c>
      <c r="ES187" s="4">
        <f t="shared" si="25"/>
        <v>0</v>
      </c>
      <c r="ET187" s="4" t="str">
        <f t="shared" si="26"/>
        <v>ORDINARIO</v>
      </c>
    </row>
    <row r="188" spans="1:150" x14ac:dyDescent="0.3">
      <c r="A188">
        <v>186</v>
      </c>
      <c r="AR188" s="4">
        <f t="shared" si="20"/>
        <v>0</v>
      </c>
      <c r="BS188" s="4">
        <f t="shared" si="21"/>
        <v>0</v>
      </c>
      <c r="EJ188" s="4">
        <f t="shared" si="22"/>
        <v>0</v>
      </c>
      <c r="EM188" s="4">
        <f t="shared" si="23"/>
        <v>0</v>
      </c>
      <c r="EP188" s="4">
        <f t="shared" si="24"/>
        <v>0</v>
      </c>
      <c r="ES188" s="4">
        <f t="shared" si="25"/>
        <v>0</v>
      </c>
      <c r="ET188" s="4" t="str">
        <f t="shared" si="26"/>
        <v>ORDINARIO</v>
      </c>
    </row>
    <row r="189" spans="1:150" x14ac:dyDescent="0.3">
      <c r="A189">
        <v>187</v>
      </c>
      <c r="AR189" s="4">
        <f t="shared" si="20"/>
        <v>0</v>
      </c>
      <c r="BS189" s="4">
        <f t="shared" si="21"/>
        <v>0</v>
      </c>
      <c r="EJ189" s="4">
        <f t="shared" si="22"/>
        <v>0</v>
      </c>
      <c r="EM189" s="4">
        <f t="shared" si="23"/>
        <v>0</v>
      </c>
      <c r="EP189" s="4">
        <f t="shared" si="24"/>
        <v>0</v>
      </c>
      <c r="ES189" s="4">
        <f t="shared" si="25"/>
        <v>0</v>
      </c>
      <c r="ET189" s="4" t="str">
        <f t="shared" si="26"/>
        <v>ORDINARIO</v>
      </c>
    </row>
    <row r="190" spans="1:150" x14ac:dyDescent="0.3">
      <c r="A190">
        <v>188</v>
      </c>
      <c r="AR190" s="4">
        <f t="shared" si="20"/>
        <v>0</v>
      </c>
      <c r="BS190" s="4">
        <f t="shared" si="21"/>
        <v>0</v>
      </c>
      <c r="EJ190" s="4">
        <f t="shared" si="22"/>
        <v>0</v>
      </c>
      <c r="EM190" s="4">
        <f t="shared" si="23"/>
        <v>0</v>
      </c>
      <c r="EP190" s="4">
        <f t="shared" si="24"/>
        <v>0</v>
      </c>
      <c r="ES190" s="4">
        <f t="shared" si="25"/>
        <v>0</v>
      </c>
      <c r="ET190" s="4" t="str">
        <f t="shared" si="26"/>
        <v>ORDINARIO</v>
      </c>
    </row>
    <row r="191" spans="1:150" x14ac:dyDescent="0.3">
      <c r="A191">
        <v>189</v>
      </c>
      <c r="AR191" s="4">
        <f t="shared" si="20"/>
        <v>0</v>
      </c>
      <c r="BS191" s="4">
        <f t="shared" si="21"/>
        <v>0</v>
      </c>
      <c r="EJ191" s="4">
        <f t="shared" si="22"/>
        <v>0</v>
      </c>
      <c r="EM191" s="4">
        <f t="shared" si="23"/>
        <v>0</v>
      </c>
      <c r="EP191" s="4">
        <f t="shared" si="24"/>
        <v>0</v>
      </c>
      <c r="ES191" s="4">
        <f t="shared" si="25"/>
        <v>0</v>
      </c>
      <c r="ET191" s="4" t="str">
        <f t="shared" si="26"/>
        <v>ORDINARIO</v>
      </c>
    </row>
    <row r="192" spans="1:150" x14ac:dyDescent="0.3">
      <c r="A192">
        <v>190</v>
      </c>
      <c r="AR192" s="4">
        <f t="shared" si="20"/>
        <v>0</v>
      </c>
      <c r="BS192" s="4">
        <f t="shared" si="21"/>
        <v>0</v>
      </c>
      <c r="EJ192" s="4">
        <f t="shared" si="22"/>
        <v>0</v>
      </c>
      <c r="EM192" s="4">
        <f t="shared" si="23"/>
        <v>0</v>
      </c>
      <c r="EP192" s="4">
        <f t="shared" si="24"/>
        <v>0</v>
      </c>
      <c r="ES192" s="4">
        <f t="shared" si="25"/>
        <v>0</v>
      </c>
      <c r="ET192" s="4" t="str">
        <f t="shared" si="26"/>
        <v>ORDINARIO</v>
      </c>
    </row>
    <row r="193" spans="1:150" x14ac:dyDescent="0.3">
      <c r="A193">
        <v>191</v>
      </c>
      <c r="AR193" s="4">
        <f t="shared" ref="AR193:AR197" si="27">+AS193+AU193+BE193+BL193+BM193+BN193+BO193+BP193+BQ193+CD193</f>
        <v>0</v>
      </c>
      <c r="BS193" s="4">
        <f t="shared" ref="BS193:BS197" si="28">+BT193+BV193+BW193+BX193+BY193</f>
        <v>0</v>
      </c>
      <c r="EJ193" s="4">
        <f t="shared" ref="EJ193:EJ197" si="29">+EI193/3000</f>
        <v>0</v>
      </c>
      <c r="EM193" s="4">
        <f t="shared" ref="EM193:EM197" si="30">+EL193/1400</f>
        <v>0</v>
      </c>
      <c r="EP193" s="4">
        <f t="shared" ref="EP193:EP197" si="31">+EO193/2000</f>
        <v>0</v>
      </c>
      <c r="ES193" s="4">
        <f t="shared" ref="ES193:ES197" si="32">+ER193/15000</f>
        <v>0</v>
      </c>
      <c r="ET193" s="4" t="str">
        <f t="shared" ref="ET193:ET197" si="33">+IF((EJ193+EM193+EP193+ES193)&gt;=1,"ALTO","ORDINARIO")</f>
        <v>ORDINARIO</v>
      </c>
    </row>
    <row r="194" spans="1:150" x14ac:dyDescent="0.3">
      <c r="A194">
        <v>192</v>
      </c>
      <c r="AR194" s="4">
        <f t="shared" si="27"/>
        <v>0</v>
      </c>
      <c r="BS194" s="4">
        <f t="shared" si="28"/>
        <v>0</v>
      </c>
      <c r="EJ194" s="4">
        <f t="shared" si="29"/>
        <v>0</v>
      </c>
      <c r="EM194" s="4">
        <f t="shared" si="30"/>
        <v>0</v>
      </c>
      <c r="EP194" s="4">
        <f t="shared" si="31"/>
        <v>0</v>
      </c>
      <c r="ES194" s="4">
        <f t="shared" si="32"/>
        <v>0</v>
      </c>
      <c r="ET194" s="4" t="str">
        <f t="shared" si="33"/>
        <v>ORDINARIO</v>
      </c>
    </row>
    <row r="195" spans="1:150" x14ac:dyDescent="0.3">
      <c r="A195">
        <v>193</v>
      </c>
      <c r="AR195" s="4">
        <f t="shared" si="27"/>
        <v>0</v>
      </c>
      <c r="BS195" s="4">
        <f t="shared" si="28"/>
        <v>0</v>
      </c>
      <c r="EJ195" s="4">
        <f t="shared" si="29"/>
        <v>0</v>
      </c>
      <c r="EM195" s="4">
        <f t="shared" si="30"/>
        <v>0</v>
      </c>
      <c r="EP195" s="4">
        <f t="shared" si="31"/>
        <v>0</v>
      </c>
      <c r="ES195" s="4">
        <f t="shared" si="32"/>
        <v>0</v>
      </c>
      <c r="ET195" s="4" t="str">
        <f t="shared" si="33"/>
        <v>ORDINARIO</v>
      </c>
    </row>
    <row r="196" spans="1:150" x14ac:dyDescent="0.3">
      <c r="A196">
        <v>194</v>
      </c>
      <c r="AR196" s="4">
        <f t="shared" si="27"/>
        <v>0</v>
      </c>
      <c r="BS196" s="4">
        <f t="shared" si="28"/>
        <v>0</v>
      </c>
      <c r="EJ196" s="4">
        <f t="shared" si="29"/>
        <v>0</v>
      </c>
      <c r="EM196" s="4">
        <f t="shared" si="30"/>
        <v>0</v>
      </c>
      <c r="EP196" s="4">
        <f t="shared" si="31"/>
        <v>0</v>
      </c>
      <c r="ES196" s="4">
        <f t="shared" si="32"/>
        <v>0</v>
      </c>
      <c r="ET196" s="4" t="str">
        <f t="shared" si="33"/>
        <v>ORDINARIO</v>
      </c>
    </row>
    <row r="197" spans="1:150" x14ac:dyDescent="0.3">
      <c r="A197">
        <v>195</v>
      </c>
      <c r="AR197" s="4">
        <f t="shared" si="27"/>
        <v>0</v>
      </c>
      <c r="BS197" s="4">
        <f t="shared" si="28"/>
        <v>0</v>
      </c>
      <c r="EJ197" s="4">
        <f t="shared" si="29"/>
        <v>0</v>
      </c>
      <c r="EM197" s="4">
        <f t="shared" si="30"/>
        <v>0</v>
      </c>
      <c r="EP197" s="4">
        <f t="shared" si="31"/>
        <v>0</v>
      </c>
      <c r="ES197" s="4">
        <f t="shared" si="32"/>
        <v>0</v>
      </c>
      <c r="ET197" s="4" t="str">
        <f t="shared" si="33"/>
        <v>ORDINARIO</v>
      </c>
    </row>
    <row r="198" spans="1:150" x14ac:dyDescent="0.3">
      <c r="A198">
        <v>196</v>
      </c>
    </row>
    <row r="199" spans="1:150" x14ac:dyDescent="0.3">
      <c r="A199">
        <v>197</v>
      </c>
    </row>
    <row r="200" spans="1:150" x14ac:dyDescent="0.3">
      <c r="A200">
        <v>198</v>
      </c>
    </row>
  </sheetData>
  <phoneticPr fontId="1" type="noConversion"/>
  <conditionalFormatting sqref="A3:HJ12 A13:G13 I13:HJ13 A14:HJ207">
    <cfRule type="expression" dxfId="7" priority="7">
      <formula>$A3=$A$1</formula>
    </cfRule>
  </conditionalFormatting>
  <conditionalFormatting sqref="H13">
    <cfRule type="expression" dxfId="6" priority="1">
      <formula>$A13=$A$1</formula>
    </cfRule>
  </conditionalFormatting>
  <conditionalFormatting sqref="AW2:AX2">
    <cfRule type="expression" dxfId="5" priority="6">
      <formula>$A2=$A$1</formula>
    </cfRule>
  </conditionalFormatting>
  <conditionalFormatting sqref="BG2:BH2">
    <cfRule type="expression" dxfId="4" priority="5">
      <formula>$A2=$A$1</formula>
    </cfRule>
  </conditionalFormatting>
  <conditionalFormatting sqref="DD2">
    <cfRule type="expression" dxfId="3" priority="4">
      <formula>$A2=$A$1</formula>
    </cfRule>
  </conditionalFormatting>
  <conditionalFormatting sqref="DG2">
    <cfRule type="expression" dxfId="2" priority="3">
      <formula>$A2=$A$1</formula>
    </cfRule>
  </conditionalFormatting>
  <conditionalFormatting sqref="DI2">
    <cfRule type="expression" dxfId="1" priority="2">
      <formula>$A2=$A$1</formula>
    </cfRule>
  </conditionalFormatting>
  <conditionalFormatting sqref="EU2:EZ2">
    <cfRule type="expression" dxfId="0" priority="11">
      <formula>#REF!=$A$1</formula>
    </cfRule>
  </conditionalFormatting>
  <dataValidations count="1">
    <dataValidation type="list" allowBlank="1" showInputMessage="1" showErrorMessage="1" sqref="B3:B200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17" r:id="rId11" xr:uid="{73E06077-7F11-4B0F-ACA2-422A47C71700}"/>
    <hyperlink ref="Q18" r:id="rId12" xr:uid="{7D5BC455-F102-4DF5-8F66-AAB3B80A57A9}"/>
    <hyperlink ref="Q19" r:id="rId13" xr:uid="{8B585EED-4FB2-47D7-9D2B-AA5AE3B22B52}"/>
    <hyperlink ref="Q20" r:id="rId14" xr:uid="{4E4BB7BD-99B7-4CA8-B2CA-7604F3EDE0D2}"/>
    <hyperlink ref="Q21" r:id="rId15" xr:uid="{B4CA590F-5879-4279-BD3D-C463EFDC3509}"/>
    <hyperlink ref="Q22" r:id="rId16" xr:uid="{25CFBA39-03C8-4081-A0C4-1277A6DE75F7}"/>
    <hyperlink ref="Q23" r:id="rId17" xr:uid="{44B582C3-3169-4287-9F09-3EE5AE51FE29}"/>
    <hyperlink ref="Q25" r:id="rId18" xr:uid="{BD402CD4-FECC-4968-9741-F72B106BBEF2}"/>
  </hyperlinks>
  <pageMargins left="0.7" right="0.7" top="0.75" bottom="0.75" header="0.3" footer="0.3"/>
  <drawing r:id="rId19"/>
  <legacyDrawing r:id="rId2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21" name="Spinner 1">
              <controlPr defaultSize="0" autoPict="0">
                <anchor moveWithCells="1" sizeWithCells="1">
                  <from>
                    <xdr:col>1</xdr:col>
                    <xdr:colOff>281940</xdr:colOff>
                    <xdr:row>0</xdr:row>
                    <xdr:rowOff>15240</xdr:rowOff>
                  </from>
                  <to>
                    <xdr:col>1</xdr:col>
                    <xdr:colOff>601980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IN2"/>
  <sheetViews>
    <sheetView topLeftCell="HX1" workbookViewId="0">
      <selection activeCell="IN1" sqref="IN1:IN2"/>
    </sheetView>
  </sheetViews>
  <sheetFormatPr baseColWidth="10" defaultRowHeight="14.4" x14ac:dyDescent="0.3"/>
  <sheetData>
    <row r="1" spans="1:248" x14ac:dyDescent="0.3">
      <c r="A1">
        <f>+BD!A1</f>
        <v>8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3</v>
      </c>
      <c r="BK1" t="s">
        <v>4</v>
      </c>
      <c r="BL1" t="s">
        <v>184</v>
      </c>
      <c r="BM1" t="s">
        <v>5</v>
      </c>
      <c r="BN1" t="s">
        <v>185</v>
      </c>
      <c r="BO1" t="s">
        <v>186</v>
      </c>
      <c r="BP1" t="s">
        <v>187</v>
      </c>
      <c r="BQ1" t="s">
        <v>6</v>
      </c>
      <c r="BR1" t="s">
        <v>188</v>
      </c>
      <c r="BS1" t="s">
        <v>189</v>
      </c>
      <c r="BT1" t="s">
        <v>190</v>
      </c>
      <c r="BU1" t="s">
        <v>540</v>
      </c>
      <c r="BV1" t="s">
        <v>9</v>
      </c>
      <c r="BW1" t="s">
        <v>10</v>
      </c>
      <c r="BX1" t="s">
        <v>11</v>
      </c>
      <c r="BY1" t="s">
        <v>12</v>
      </c>
      <c r="BZ1" t="s">
        <v>13</v>
      </c>
      <c r="CA1" t="s">
        <v>568</v>
      </c>
      <c r="CB1" t="s">
        <v>575</v>
      </c>
      <c r="CC1" t="s">
        <v>574</v>
      </c>
      <c r="CD1" t="s">
        <v>15</v>
      </c>
      <c r="CE1" t="s">
        <v>16</v>
      </c>
      <c r="CF1" t="s">
        <v>17</v>
      </c>
      <c r="CG1" t="s">
        <v>566</v>
      </c>
      <c r="CH1" t="s">
        <v>18</v>
      </c>
      <c r="CI1" t="s">
        <v>570</v>
      </c>
      <c r="CJ1" t="s">
        <v>19</v>
      </c>
      <c r="CK1" t="s">
        <v>578</v>
      </c>
      <c r="CL1" t="s">
        <v>20</v>
      </c>
      <c r="CM1" t="s">
        <v>562</v>
      </c>
      <c r="CN1" t="s">
        <v>22</v>
      </c>
      <c r="CO1" t="s">
        <v>572</v>
      </c>
      <c r="CP1" t="s">
        <v>23</v>
      </c>
      <c r="CQ1" t="s">
        <v>564</v>
      </c>
      <c r="CR1" t="s">
        <v>191</v>
      </c>
      <c r="CS1" t="s">
        <v>192</v>
      </c>
      <c r="CT1" t="s">
        <v>193</v>
      </c>
      <c r="CU1" t="s">
        <v>194</v>
      </c>
      <c r="CV1" t="s">
        <v>0</v>
      </c>
      <c r="CW1" t="s">
        <v>1</v>
      </c>
      <c r="CX1" t="s">
        <v>2</v>
      </c>
      <c r="CY1" t="s">
        <v>195</v>
      </c>
      <c r="CZ1" t="s">
        <v>196</v>
      </c>
      <c r="DA1" t="s">
        <v>197</v>
      </c>
      <c r="DB1" t="s">
        <v>198</v>
      </c>
      <c r="DC1" t="s">
        <v>199</v>
      </c>
      <c r="DD1" t="s">
        <v>597</v>
      </c>
      <c r="DE1" t="s">
        <v>200</v>
      </c>
      <c r="DF1" t="s">
        <v>201</v>
      </c>
      <c r="DG1" t="s">
        <v>647</v>
      </c>
      <c r="DH1" t="s">
        <v>202</v>
      </c>
      <c r="DI1" t="s">
        <v>648</v>
      </c>
      <c r="DJ1" t="s">
        <v>203</v>
      </c>
      <c r="DK1" t="s">
        <v>581</v>
      </c>
      <c r="DL1" t="s">
        <v>649</v>
      </c>
      <c r="DM1" t="s">
        <v>204</v>
      </c>
      <c r="DN1" t="s">
        <v>582</v>
      </c>
      <c r="DO1" t="s">
        <v>650</v>
      </c>
      <c r="DP1" t="s">
        <v>205</v>
      </c>
      <c r="DQ1" t="s">
        <v>583</v>
      </c>
      <c r="DR1" t="s">
        <v>651</v>
      </c>
      <c r="DS1" t="s">
        <v>206</v>
      </c>
      <c r="DT1" t="s">
        <v>584</v>
      </c>
      <c r="DU1" t="s">
        <v>652</v>
      </c>
      <c r="DV1" t="s">
        <v>207</v>
      </c>
      <c r="DW1" t="s">
        <v>585</v>
      </c>
      <c r="DX1" t="s">
        <v>653</v>
      </c>
      <c r="DY1" t="s">
        <v>208</v>
      </c>
      <c r="DZ1" t="s">
        <v>586</v>
      </c>
      <c r="EA1" t="s">
        <v>654</v>
      </c>
      <c r="EB1" t="s">
        <v>209</v>
      </c>
      <c r="EC1" t="s">
        <v>587</v>
      </c>
      <c r="ED1" t="s">
        <v>655</v>
      </c>
      <c r="EE1" t="s">
        <v>210</v>
      </c>
      <c r="EF1" t="s">
        <v>588</v>
      </c>
      <c r="EG1" t="s">
        <v>656</v>
      </c>
      <c r="EH1" t="s">
        <v>211</v>
      </c>
      <c r="EI1" t="s">
        <v>212</v>
      </c>
      <c r="EJ1" t="s">
        <v>213</v>
      </c>
      <c r="EK1" t="s">
        <v>214</v>
      </c>
      <c r="EL1" t="s">
        <v>215</v>
      </c>
      <c r="EM1" t="s">
        <v>216</v>
      </c>
      <c r="EN1" t="s">
        <v>217</v>
      </c>
      <c r="EO1" t="s">
        <v>218</v>
      </c>
      <c r="EP1" t="s">
        <v>219</v>
      </c>
      <c r="EQ1" t="s">
        <v>220</v>
      </c>
      <c r="ER1" t="s">
        <v>221</v>
      </c>
      <c r="ES1" t="s">
        <v>222</v>
      </c>
      <c r="ET1" t="s">
        <v>223</v>
      </c>
      <c r="EU1" t="s">
        <v>617</v>
      </c>
      <c r="EV1" t="s">
        <v>619</v>
      </c>
      <c r="EW1" t="s">
        <v>637</v>
      </c>
      <c r="EX1" t="s">
        <v>618</v>
      </c>
      <c r="EY1" t="s">
        <v>620</v>
      </c>
      <c r="EZ1" t="s">
        <v>638</v>
      </c>
      <c r="FA1" t="s">
        <v>25</v>
      </c>
      <c r="FB1" t="s">
        <v>26</v>
      </c>
      <c r="FC1" t="s">
        <v>24</v>
      </c>
      <c r="FD1" t="s">
        <v>27</v>
      </c>
      <c r="FE1" t="s">
        <v>396</v>
      </c>
      <c r="FF1" t="s">
        <v>28</v>
      </c>
      <c r="FG1" t="s">
        <v>29</v>
      </c>
      <c r="FH1" t="s">
        <v>181</v>
      </c>
      <c r="FI1" t="s">
        <v>403</v>
      </c>
      <c r="FJ1" t="s">
        <v>30</v>
      </c>
      <c r="FK1" t="s">
        <v>31</v>
      </c>
      <c r="FL1" t="s">
        <v>405</v>
      </c>
      <c r="FM1" t="s">
        <v>32</v>
      </c>
      <c r="FN1" t="s">
        <v>33</v>
      </c>
      <c r="FO1" t="s">
        <v>34</v>
      </c>
      <c r="FP1" t="s">
        <v>35</v>
      </c>
      <c r="FQ1" t="s">
        <v>36</v>
      </c>
      <c r="FR1" t="s">
        <v>37</v>
      </c>
      <c r="FS1" t="s">
        <v>38</v>
      </c>
      <c r="FT1" t="s">
        <v>39</v>
      </c>
      <c r="FU1" t="s">
        <v>40</v>
      </c>
      <c r="FV1" t="s">
        <v>41</v>
      </c>
      <c r="FW1" t="s">
        <v>42</v>
      </c>
      <c r="FX1" t="s">
        <v>43</v>
      </c>
      <c r="FY1" t="s">
        <v>44</v>
      </c>
      <c r="FZ1" t="s">
        <v>339</v>
      </c>
      <c r="GA1" t="s">
        <v>45</v>
      </c>
      <c r="GB1" t="s">
        <v>46</v>
      </c>
      <c r="GC1" t="s">
        <v>47</v>
      </c>
      <c r="GD1" t="s">
        <v>48</v>
      </c>
      <c r="GE1" t="s">
        <v>49</v>
      </c>
      <c r="GF1" t="s">
        <v>50</v>
      </c>
      <c r="GG1" t="s">
        <v>51</v>
      </c>
      <c r="GH1" t="s">
        <v>52</v>
      </c>
      <c r="GI1" t="s">
        <v>53</v>
      </c>
      <c r="GJ1" t="s">
        <v>54</v>
      </c>
      <c r="GK1" t="s">
        <v>55</v>
      </c>
      <c r="GL1" t="s">
        <v>56</v>
      </c>
      <c r="GM1" t="s">
        <v>57</v>
      </c>
      <c r="GN1" t="s">
        <v>58</v>
      </c>
      <c r="GO1" t="s">
        <v>59</v>
      </c>
      <c r="GP1" t="s">
        <v>60</v>
      </c>
      <c r="GQ1" t="s">
        <v>61</v>
      </c>
      <c r="GR1" t="s">
        <v>62</v>
      </c>
      <c r="GS1" t="s">
        <v>63</v>
      </c>
      <c r="GT1" t="s">
        <v>64</v>
      </c>
      <c r="GU1" t="s">
        <v>65</v>
      </c>
      <c r="GV1" t="s">
        <v>66</v>
      </c>
      <c r="GW1" t="s">
        <v>67</v>
      </c>
      <c r="GX1" t="s">
        <v>68</v>
      </c>
      <c r="GY1" t="s">
        <v>69</v>
      </c>
      <c r="GZ1" t="s">
        <v>70</v>
      </c>
      <c r="HA1" t="s">
        <v>71</v>
      </c>
      <c r="HB1" t="s">
        <v>72</v>
      </c>
      <c r="HC1" t="s">
        <v>73</v>
      </c>
      <c r="HD1" t="s">
        <v>14</v>
      </c>
      <c r="HE1" t="s">
        <v>74</v>
      </c>
      <c r="HF1" t="s">
        <v>75</v>
      </c>
      <c r="HG1" t="s">
        <v>76</v>
      </c>
      <c r="HH1" t="s">
        <v>77</v>
      </c>
      <c r="HI1" t="s">
        <v>78</v>
      </c>
      <c r="HJ1" t="s">
        <v>79</v>
      </c>
      <c r="HK1" t="s">
        <v>80</v>
      </c>
      <c r="HL1" t="s">
        <v>21</v>
      </c>
      <c r="HM1" t="s">
        <v>414</v>
      </c>
      <c r="HN1" t="s">
        <v>600</v>
      </c>
      <c r="HO1" t="s">
        <v>602</v>
      </c>
      <c r="HP1" t="s">
        <v>605</v>
      </c>
      <c r="HQ1" t="s">
        <v>608</v>
      </c>
      <c r="HR1" t="s">
        <v>611</v>
      </c>
      <c r="HS1" t="s">
        <v>614</v>
      </c>
      <c r="HT1" t="s">
        <v>705</v>
      </c>
      <c r="HU1" t="s">
        <v>710</v>
      </c>
      <c r="HV1" t="s">
        <v>713</v>
      </c>
      <c r="HW1" t="s">
        <v>714</v>
      </c>
      <c r="HX1" t="s">
        <v>715</v>
      </c>
      <c r="HY1" t="s">
        <v>830</v>
      </c>
      <c r="HZ1" t="s">
        <v>831</v>
      </c>
      <c r="IA1" t="s">
        <v>716</v>
      </c>
      <c r="IB1" t="s">
        <v>717</v>
      </c>
      <c r="IC1" t="s">
        <v>718</v>
      </c>
      <c r="ID1" t="s">
        <v>719</v>
      </c>
      <c r="IE1" t="s">
        <v>720</v>
      </c>
      <c r="IF1" t="s">
        <v>721</v>
      </c>
      <c r="IG1" t="s">
        <v>722</v>
      </c>
      <c r="IH1" t="s">
        <v>726</v>
      </c>
      <c r="II1" t="s">
        <v>727</v>
      </c>
      <c r="IJ1" t="s">
        <v>728</v>
      </c>
      <c r="IK1" t="s">
        <v>723</v>
      </c>
      <c r="IL1" t="s">
        <v>724</v>
      </c>
      <c r="IM1" t="s">
        <v>725</v>
      </c>
      <c r="IN1" t="s">
        <v>951</v>
      </c>
    </row>
    <row r="2" spans="1:248" x14ac:dyDescent="0.3">
      <c r="B2" t="str">
        <f>VLOOKUP($A$1,BD!$A$3:$HC$209,2, FALSE)</f>
        <v>GASOLINERA</v>
      </c>
      <c r="C2" t="str">
        <f>VLOOKUP($A$1,BD!$A$3:$HC$209,3, FALSE)</f>
        <v>SERVICIO LA CABAÑA S.A DE C.V.</v>
      </c>
      <c r="D2" t="str">
        <f>VLOOKUP($A$1,BD!$A$3:$HC$209,4, FALSE)</f>
        <v>LA CABAÑA E.S. 5930 VALERO</v>
      </c>
      <c r="E2" t="str">
        <f>VLOOKUP($A$1,BD!$A$3:$HC$209,5, FALSE)</f>
        <v>SCA 990413 NE1</v>
      </c>
      <c r="F2" t="str">
        <f>VLOOKUP($A$1,BD!$A$3:$HC$209,6, FALSE)</f>
        <v>PL/3104/EXP/ES/2015</v>
      </c>
      <c r="G2" t="str">
        <f>VLOOKUP($A$1,BD!$A$3:$HC$209,7, FALSE)</f>
        <v>GASOLINERA</v>
      </c>
      <c r="H2" t="str">
        <f>VLOOKUP($A$1,BD!$A$3:$HC$209,8, FALSE)</f>
        <v>ATENCION AL PUBLICO POR MEDIO DE VENTA DE GASOLINAS, DIESEL, ACEITES Y ADITIVOS</v>
      </c>
      <c r="I2" t="str">
        <f>VLOOKUP($A$1,BD!$A$3:$HC$209,9, FALSE)</f>
        <v>CARRETERA FEDERAL MEXICO-PUEBLA</v>
      </c>
      <c r="J2" t="str">
        <f>VLOOKUP($A$1,BD!$A$3:$HC$209,10, FALSE)</f>
        <v>KM 90+400</v>
      </c>
      <c r="K2">
        <f>VLOOKUP($A$1,BD!$A$3:$HC$209,11, FALSE)</f>
        <v>0</v>
      </c>
      <c r="L2" t="str">
        <f>VLOOKUP($A$1,BD!$A$3:$HC$209,12, FALSE)</f>
        <v>EL CARMEN</v>
      </c>
      <c r="M2" t="str">
        <f>VLOOKUP($A$1,BD!$A$3:$HC$209,13, FALSE)</f>
        <v>HUEJOTZINGO</v>
      </c>
      <c r="N2" t="str">
        <f>VLOOKUP($A$1,BD!$A$3:$HC$209,14, FALSE)</f>
        <v>PUEBLA</v>
      </c>
      <c r="O2">
        <f>VLOOKUP($A$1,BD!$A$3:$HC$209,15, FALSE)</f>
        <v>74160</v>
      </c>
      <c r="P2">
        <f>VLOOKUP($A$1,BD!$A$3:$HC$209,16, FALSE)</f>
        <v>2272762794</v>
      </c>
      <c r="Q2" t="str">
        <f>VLOOKUP($A$1,BD!$A$3:$HC$209,17, FALSE)</f>
        <v>cabana@grupoempresarialpb.com</v>
      </c>
      <c r="R2">
        <f>VLOOKUP($A$1,BD!$A$3:$HC$209,18, FALSE)</f>
        <v>24</v>
      </c>
      <c r="S2" t="str">
        <f>VLOOKUP($A$1,BD!$A$3:$HC$209,19, FALSE)</f>
        <v>13 DE ABRIL DE 2000</v>
      </c>
      <c r="T2">
        <f>VLOOKUP($A$1,BD!$A$3:$HC$209,20, FALSE)</f>
        <v>0</v>
      </c>
      <c r="U2">
        <f>VLOOKUP($A$1,BD!$A$3:$HC$209,21, FALSE)</f>
        <v>0</v>
      </c>
      <c r="V2">
        <f>VLOOKUP($A$1,BD!$A$3:$HC$209,22, FALSE)</f>
        <v>5005</v>
      </c>
      <c r="W2">
        <f>VLOOKUP($A$1,BD!$A$3:$HC$209,23, FALSE)</f>
        <v>828</v>
      </c>
      <c r="X2">
        <f>VLOOKUP($A$1,BD!$A$3:$HC$209,24, FALSE)</f>
        <v>1</v>
      </c>
      <c r="Y2">
        <f>VLOOKUP($A$1,BD!$A$3:$HC$209,25, FALSE)</f>
        <v>2</v>
      </c>
      <c r="Z2">
        <f>VLOOKUP($A$1,BD!$A$3:$HC$209,26, FALSE)</f>
        <v>1</v>
      </c>
      <c r="AA2">
        <f>VLOOKUP($A$1,BD!$A$3:$HC$209,27, FALSE)</f>
        <v>1</v>
      </c>
      <c r="AB2">
        <f>VLOOKUP($A$1,BD!$A$3:$HC$209,28, FALSE)</f>
        <v>1</v>
      </c>
      <c r="AC2">
        <f>VLOOKUP($A$1,BD!$A$3:$HC$209,29, FALSE)</f>
        <v>0</v>
      </c>
      <c r="AD2" t="str">
        <f>VLOOKUP($A$1,BD!$A$3:$HC$209,30, FALSE)</f>
        <v>6 CAJONES</v>
      </c>
      <c r="AE2" t="str">
        <f>VLOOKUP($A$1,BD!$A$3:$HC$209,31, FALSE)</f>
        <v>JESUS POZOS CRUZ</v>
      </c>
      <c r="AF2" t="str">
        <f>VLOOKUP($A$1,BD!$A$3:$HC$209,32, FALSE)</f>
        <v>CARLOS GONZALEZ ROMERO</v>
      </c>
      <c r="AG2">
        <f>VLOOKUP($A$1,BD!$A$3:$HC$209,33, FALSE)</f>
        <v>9</v>
      </c>
      <c r="AH2">
        <f>VLOOKUP($A$1,BD!$A$3:$HC$209,34, FALSE)</f>
        <v>0</v>
      </c>
      <c r="AI2">
        <f>VLOOKUP($A$1,BD!$A$3:$HC$209,35, FALSE)</f>
        <v>3</v>
      </c>
      <c r="AJ2">
        <f>VLOOKUP($A$1,BD!$A$3:$HC$209,36, FALSE)</f>
        <v>6</v>
      </c>
      <c r="AK2">
        <f>VLOOKUP($A$1,BD!$A$3:$HC$209,37, FALSE)</f>
        <v>0</v>
      </c>
      <c r="AL2">
        <f>VLOOKUP($A$1,BD!$A$3:$HC$209,38, FALSE)</f>
        <v>0</v>
      </c>
      <c r="AM2">
        <f>VLOOKUP($A$1,BD!$A$3:$HC$209,39, FALSE)</f>
        <v>3</v>
      </c>
      <c r="AN2">
        <f>VLOOKUP($A$1,BD!$A$3:$HC$209,40, FALSE)</f>
        <v>500</v>
      </c>
      <c r="AO2">
        <f>VLOOKUP($A$1,BD!$A$3:$HC$209,41, FALSE)</f>
        <v>3</v>
      </c>
      <c r="AP2" t="str">
        <f>VLOOKUP($A$1,BD!$A$3:$HC$209,42, FALSE)</f>
        <v>LUNES - DOMINGO</v>
      </c>
      <c r="AQ2" t="str">
        <f>VLOOKUP($A$1,BD!$A$3:$HC$209,43, FALSE)</f>
        <v>24 HORAS</v>
      </c>
      <c r="AR2">
        <f>VLOOKUP($A$1,BD!$A$3:$HC$209,44, FALSE)</f>
        <v>18</v>
      </c>
      <c r="AS2">
        <f>VLOOKUP($A$1,BD!$A$3:$HC$209,45, FALSE)</f>
        <v>1</v>
      </c>
      <c r="AT2" t="str">
        <f>VLOOKUP($A$1,BD!$A$3:$HC$209,46, FALSE)</f>
        <v>AREA INTERNA</v>
      </c>
      <c r="AU2">
        <f>VLOOKUP($A$1,BD!$A$3:$HC$209,47, FALSE)</f>
        <v>8</v>
      </c>
      <c r="AV2" t="str">
        <f>VLOOKUP($A$1,BD!$A$3:$HC$209,48, FALSE)</f>
        <v>BOMBAS, VENTEO, AREA INTERNA</v>
      </c>
      <c r="AW2">
        <f>VLOOKUP($A$1,BD!$A$3:$HC$209,49, FALSE)</f>
        <v>7</v>
      </c>
      <c r="AX2">
        <f>VLOOKUP($A$1,BD!$A$3:$HC$209,50, FALSE)</f>
        <v>1</v>
      </c>
      <c r="AY2">
        <f>VLOOKUP($A$1,BD!$A$3:$HC$209,51, FALSE)</f>
        <v>9</v>
      </c>
      <c r="AZ2" t="str">
        <f>VLOOKUP($A$1,BD!$A$3:$HC$209,52, FALSE)</f>
        <v>BOMBAS, OFICINA, VENTEO</v>
      </c>
      <c r="BA2">
        <f>VLOOKUP($A$1,BD!$A$3:$HC$209,53, FALSE)</f>
        <v>3</v>
      </c>
      <c r="BB2" t="str">
        <f>VLOOKUP($A$1,BD!$A$3:$HC$209,54, FALSE)</f>
        <v>OESTE</v>
      </c>
      <c r="BC2">
        <f>VLOOKUP($A$1,BD!$A$3:$HC$209,55, FALSE)</f>
        <v>0</v>
      </c>
      <c r="BD2">
        <f>VLOOKUP($A$1,BD!$A$3:$HC$209,56, FALSE)</f>
        <v>0</v>
      </c>
      <c r="BE2">
        <f>VLOOKUP($A$1,BD!$A$3:$HC$209,57, FALSE)</f>
        <v>1</v>
      </c>
      <c r="BF2" t="str">
        <f>VLOOKUP($A$1,BD!$A$3:$HC$209,58, FALSE)</f>
        <v>SIRENA</v>
      </c>
      <c r="BG2">
        <f>VLOOKUP($A$1,BD!$A$3:$HC$209,59, FALSE)</f>
        <v>0</v>
      </c>
      <c r="BH2">
        <f>VLOOKUP($A$1,BD!$A$3:$HC$209,60, FALSE)</f>
        <v>0</v>
      </c>
      <c r="BI2" t="str">
        <f>VLOOKUP($A$1,BD!$A$3:$HC$209,61, FALSE)</f>
        <v>OFICINA</v>
      </c>
      <c r="BJ2">
        <f>VLOOKUP($A$1,BD!$A$3:$HC$209,62, FALSE)</f>
        <v>1</v>
      </c>
      <c r="BK2" t="str">
        <f>VLOOKUP($A$1,BD!$A$3:$HC$209,63, FALSE)</f>
        <v>OFICINA</v>
      </c>
      <c r="BL2">
        <f>VLOOKUP($A$1,BD!$A$3:$HC$209,64, FALSE)</f>
        <v>6</v>
      </c>
      <c r="BM2">
        <f>VLOOKUP($A$1,BD!$A$3:$HC$209,65, FALSE)</f>
        <v>0</v>
      </c>
      <c r="BN2">
        <f>VLOOKUP($A$1,BD!$A$3:$HC$209,66, FALSE)</f>
        <v>0</v>
      </c>
      <c r="BO2">
        <f>VLOOKUP($A$1,BD!$A$3:$HC$209,67, FALSE)</f>
        <v>0</v>
      </c>
      <c r="BP2">
        <f>VLOOKUP($A$1,BD!$A$3:$HC$209,68, FALSE)</f>
        <v>1</v>
      </c>
      <c r="BQ2">
        <f>VLOOKUP($A$1,BD!$A$3:$HC$209,69, FALSE)</f>
        <v>1</v>
      </c>
      <c r="BR2">
        <f>VLOOKUP($A$1,BD!$A$3:$HC$209,70, FALSE)</f>
        <v>5</v>
      </c>
      <c r="BS2">
        <f>VLOOKUP($A$1,BD!$A$3:$HC$209,71, FALSE)</f>
        <v>24</v>
      </c>
      <c r="BT2">
        <f>VLOOKUP($A$1,BD!$A$3:$HC$209,72, FALSE)</f>
        <v>8</v>
      </c>
      <c r="BU2">
        <f>VLOOKUP($A$1,BD!$A$3:$HC$209,73, FALSE)</f>
        <v>0</v>
      </c>
      <c r="BV2">
        <f>VLOOKUP($A$1,BD!$A$3:$HC$209,74, FALSE)</f>
        <v>8</v>
      </c>
      <c r="BW2">
        <f>VLOOKUP($A$1,BD!$A$3:$HC$209,75, FALSE)</f>
        <v>8</v>
      </c>
      <c r="BX2">
        <f>VLOOKUP($A$1,BD!$A$3:$HC$209,76, FALSE)</f>
        <v>0</v>
      </c>
      <c r="BY2">
        <f>VLOOKUP($A$1,BD!$A$3:$HC$209,77, FALSE)</f>
        <v>0</v>
      </c>
      <c r="BZ2">
        <f>VLOOKUP($A$1,BD!$A$3:$HC$209,78, FALSE)</f>
        <v>0</v>
      </c>
      <c r="CA2">
        <f>VLOOKUP($A$1,BD!$A$3:$HC$209,79, FALSE)</f>
        <v>0</v>
      </c>
      <c r="CB2">
        <f>VLOOKUP($A$1,BD!$A$3:$HC$209,80, FALSE)</f>
        <v>0</v>
      </c>
      <c r="CC2">
        <f>VLOOKUP($A$1,BD!$A$3:$HC$209,81, FALSE)</f>
        <v>0</v>
      </c>
      <c r="CD2">
        <f>VLOOKUP($A$1,BD!$A$3:$HC$209,82, FALSE)</f>
        <v>0</v>
      </c>
      <c r="CE2">
        <f>VLOOKUP($A$1,BD!$A$3:$HC$209,83, FALSE)</f>
        <v>0</v>
      </c>
      <c r="CF2">
        <f>VLOOKUP($A$1,BD!$A$3:$HC$209,84, FALSE)</f>
        <v>0</v>
      </c>
      <c r="CG2">
        <f>VLOOKUP($A$1,BD!$A$3:$HC$209,85, FALSE)</f>
        <v>0</v>
      </c>
      <c r="CH2">
        <f>VLOOKUP($A$1,BD!$A$3:$HC$209,86, FALSE)</f>
        <v>0</v>
      </c>
      <c r="CI2">
        <f>VLOOKUP($A$1,BD!$A$3:$HC$209,87, FALSE)</f>
        <v>0</v>
      </c>
      <c r="CJ2">
        <f>VLOOKUP($A$1,BD!$A$3:$HC$209,88, FALSE)</f>
        <v>0</v>
      </c>
      <c r="CK2">
        <f>VLOOKUP($A$1,BD!$A$3:$HC$209,89, FALSE)</f>
        <v>0</v>
      </c>
      <c r="CL2">
        <f>VLOOKUP($A$1,BD!$A$3:$HC$209,90, FALSE)</f>
        <v>0</v>
      </c>
      <c r="CM2">
        <f>VLOOKUP($A$1,BD!$A$3:$HC$209,91, FALSE)</f>
        <v>0</v>
      </c>
      <c r="CN2">
        <f>VLOOKUP($A$1,BD!$A$3:$HC$209,92, FALSE)</f>
        <v>0</v>
      </c>
      <c r="CO2">
        <f>VLOOKUP($A$1,BD!$A$3:$HC$209,93, FALSE)</f>
        <v>0</v>
      </c>
      <c r="CP2">
        <f>VLOOKUP($A$1,BD!$A$3:$HC$209,94, FALSE)</f>
        <v>2</v>
      </c>
      <c r="CQ2" t="str">
        <f>VLOOKUP($A$1,BD!$A$3:$HC$209,95, FALSE)</f>
        <v>BOMBAS</v>
      </c>
      <c r="CR2">
        <f>VLOOKUP($A$1,BD!$A$3:$HC$209,96, FALSE)</f>
        <v>3</v>
      </c>
      <c r="CS2">
        <f>VLOOKUP($A$1,BD!$A$3:$HC$209,97, FALSE)</f>
        <v>40000</v>
      </c>
      <c r="CT2">
        <f>VLOOKUP($A$1,BD!$A$3:$HC$209,98, FALSE)</f>
        <v>50000</v>
      </c>
      <c r="CU2">
        <f>VLOOKUP($A$1,BD!$A$3:$HC$209,99, FALSE)</f>
        <v>60000</v>
      </c>
      <c r="CV2">
        <f>VLOOKUP($A$1,BD!$A$3:$HC$209,100, FALSE)</f>
        <v>22</v>
      </c>
      <c r="CW2" t="str">
        <f>VLOOKUP($A$1,BD!$A$3:$HC$209,101, FALSE)</f>
        <v>MARZO</v>
      </c>
      <c r="CX2">
        <f>VLOOKUP($A$1,BD!$A$3:$HC$209,102, FALSE)</f>
        <v>2024</v>
      </c>
      <c r="CY2" t="str">
        <f>VLOOKUP($A$1,BD!$A$3:$HC$209,103, FALSE)</f>
        <v>19° 14' 6819” - 98° 38' 9053"</v>
      </c>
      <c r="CZ2" t="str">
        <f>VLOOKUP($A$1,BD!$A$3:$HC$209,104, FALSE)</f>
        <v>TERRENOS DE CULTIVO</v>
      </c>
      <c r="DA2" t="str">
        <f>VLOOKUP($A$1,BD!$A$3:$HC$209,105, FALSE)</f>
        <v>CARRETERA FEDERAL</v>
      </c>
      <c r="DB2" t="str">
        <f>VLOOKUP($A$1,BD!$A$3:$HC$209,106, FALSE)</f>
        <v>SUPER EL CARMEN</v>
      </c>
      <c r="DC2" t="str">
        <f>VLOOKUP($A$1,BD!$A$3:$HC$209,107, FALSE)</f>
        <v>TERRENOS DE CULTIVO</v>
      </c>
      <c r="DD2">
        <f>VLOOKUP($A$1,BD!$A$3:$HC$209,108, FALSE)</f>
        <v>0</v>
      </c>
      <c r="DE2" t="str">
        <f>VLOOKUP($A$1,BD!$A$3:$HC$209,109, FALSE)</f>
        <v>Ley del Sistema Estatal de Protección Civil del Estado de Puebla última reforma publicada en el periódico oficial el 08 de abril de 2022.</v>
      </c>
      <c r="DF2" t="str">
        <f>VLOOKUP($A$1,BD!$A$3:$HC$209,110, FALSE)</f>
        <v>Reglamento de la Ley del Sistema Estatal de Protección Civil para el Estado Libre y Soberano de Puebla, publicado el 1 de julio de 1998.</v>
      </c>
      <c r="DG2">
        <f>VLOOKUP($A$1,BD!$A$3:$HC$209,111, FALSE)</f>
        <v>0</v>
      </c>
      <c r="DH2" t="str">
        <f>VLOOKUP($A$1,BD!$A$3:$HC$209,112, FALSE)</f>
        <v>ANAHI RAMOS HERNANDEZ</v>
      </c>
      <c r="DI2">
        <f>VLOOKUP($A$1,BD!$A$3:$HC$209,113, FALSE)</f>
        <v>0</v>
      </c>
      <c r="DJ2" t="str">
        <f>VLOOKUP($A$1,BD!$A$3:$HC$209,114, FALSE)</f>
        <v>ALEJANDRA REYES RAMIREZ</v>
      </c>
      <c r="DK2">
        <f>VLOOKUP($A$1,BD!$A$3:$HC$209,115, FALSE)</f>
        <v>0</v>
      </c>
      <c r="DL2">
        <f>VLOOKUP($A$1,BD!$A$3:$HC$209,116, FALSE)</f>
        <v>0</v>
      </c>
      <c r="DM2" t="str">
        <f>VLOOKUP($A$1,BD!$A$3:$HC$209,117, FALSE)</f>
        <v>CESAR EDUARDO ALCAZAR JIMENEZ</v>
      </c>
      <c r="DN2" s="5">
        <f>VLOOKUP($A$1,BD!$A$3:$HC$209,118, FALSE)</f>
        <v>0</v>
      </c>
      <c r="DO2">
        <f>VLOOKUP($A$1,BD!$A$3:$HC$209,119, FALSE)</f>
        <v>0</v>
      </c>
      <c r="DP2" t="str">
        <f>VLOOKUP($A$1,BD!$A$3:$HC$209,120, FALSE)</f>
        <v>ARMANDO VALENCIA COSME</v>
      </c>
      <c r="DQ2" s="5">
        <f>VLOOKUP($A$1,BD!$A$3:$HC$209,121, FALSE)</f>
        <v>0</v>
      </c>
      <c r="DR2">
        <f>VLOOKUP($A$1,BD!$A$3:$HC$209,122, FALSE)</f>
        <v>0</v>
      </c>
      <c r="DS2" t="str">
        <f>VLOOKUP($A$1,BD!$A$3:$HC$209,123, FALSE)</f>
        <v>ZARA LAURA CORTES PENA</v>
      </c>
      <c r="DT2" s="5">
        <f>VLOOKUP($A$1,BD!$A$3:$HC$209,124, FALSE)</f>
        <v>0</v>
      </c>
      <c r="DU2">
        <f>VLOOKUP($A$1,BD!$A$3:$HC$209,125, FALSE)</f>
        <v>0</v>
      </c>
      <c r="DV2" t="str">
        <f>VLOOKUP($A$1,BD!$A$3:$HC$209,126, FALSE)</f>
        <v>LILIANA TEXCUCANO MORELOS</v>
      </c>
      <c r="DW2" s="5">
        <f>VLOOKUP($A$1,BD!$A$3:$HC$209,127, FALSE)</f>
        <v>0</v>
      </c>
      <c r="DX2">
        <f>VLOOKUP($A$1,BD!$A$3:$HC$209,128, FALSE)</f>
        <v>0</v>
      </c>
      <c r="DY2" t="str">
        <f>VLOOKUP($A$1,BD!$A$3:$HC$209,129, FALSE)</f>
        <v>MARIA CONCEPCION TEXCUCANO PADILLA</v>
      </c>
      <c r="DZ2">
        <f>VLOOKUP($A$1,BD!$A$3:$HC$209,130, FALSE)</f>
        <v>0</v>
      </c>
      <c r="EA2">
        <f>VLOOKUP($A$1,BD!$A$3:$HC$209,131, FALSE)</f>
        <v>0</v>
      </c>
      <c r="EB2" t="str">
        <f>VLOOKUP($A$1,BD!$A$3:$HC$209,132, FALSE)</f>
        <v>LOURDES CAROLINA ZAMUDIO MENDIETA</v>
      </c>
      <c r="EC2">
        <f>VLOOKUP($A$1,BD!$A$3:$HC$209,133, FALSE)</f>
        <v>0</v>
      </c>
      <c r="ED2">
        <f>VLOOKUP($A$1,BD!$A$3:$HC$209,134, FALSE)</f>
        <v>0</v>
      </c>
      <c r="EE2">
        <f>VLOOKUP($A$1,BD!$A$3:$HC$209,135, FALSE)</f>
        <v>0</v>
      </c>
      <c r="EF2">
        <f>VLOOKUP($A$1,BD!$A$3:$HC$209,136, FALSE)</f>
        <v>0</v>
      </c>
      <c r="EG2">
        <f>VLOOKUP($A$1,BD!$A$3:$HC$209,137, FALSE)</f>
        <v>0</v>
      </c>
      <c r="EH2">
        <f>VLOOKUP($A$1,BD!$A$3:$HC$209,138, FALSE)</f>
        <v>0</v>
      </c>
      <c r="EI2">
        <f>VLOOKUP($A$1,BD!$A$3:$HC$209,139, FALSE)</f>
        <v>0</v>
      </c>
      <c r="EJ2">
        <f>VLOOKUP($A$1,BD!$A$3:$HC$209,140, FALSE)</f>
        <v>0</v>
      </c>
      <c r="EK2" t="str">
        <f>VLOOKUP($A$1,BD!$A$3:$HC$209,141, FALSE)</f>
        <v>GASOLINA</v>
      </c>
      <c r="EL2">
        <f>VLOOKUP($A$1,BD!$A$3:$HC$209,142, FALSE)</f>
        <v>90000</v>
      </c>
      <c r="EM2">
        <f>VLOOKUP($A$1,BD!$A$3:$HC$209,143, FALSE)</f>
        <v>64.285714285714292</v>
      </c>
      <c r="EN2" t="str">
        <f>VLOOKUP($A$1,BD!$A$3:$HC$209,144, FALSE)</f>
        <v>DIESEL Y ACEITES</v>
      </c>
      <c r="EO2">
        <f>VLOOKUP($A$1,BD!$A$3:$HC$209,145, FALSE)</f>
        <v>6030</v>
      </c>
      <c r="EP2">
        <f>VLOOKUP($A$1,BD!$A$3:$HC$209,146, FALSE)</f>
        <v>3.0150000000000001</v>
      </c>
      <c r="EQ2" t="str">
        <f>VLOOKUP($A$1,BD!$A$3:$HC$209,147, FALSE)</f>
        <v>MOBILIARIO</v>
      </c>
      <c r="ER2">
        <f>VLOOKUP($A$1,BD!$A$3:$HC$209,148, FALSE)</f>
        <v>1000</v>
      </c>
      <c r="ES2">
        <f>VLOOKUP($A$1,BD!$A$3:$HC$209,149, FALSE)</f>
        <v>6.6666666666666666E-2</v>
      </c>
      <c r="ET2" t="str">
        <f>VLOOKUP($A$1,BD!$A$3:$HC$209,150, FALSE)</f>
        <v>ALTO</v>
      </c>
      <c r="EU2">
        <f>VLOOKUP($A$1,BD!$A$3:$HC$209,151, FALSE)</f>
        <v>0</v>
      </c>
      <c r="EV2">
        <f>VLOOKUP($A$1,BD!$A$3:$HC$209,152, FALSE)</f>
        <v>0</v>
      </c>
      <c r="EW2">
        <f>VLOOKUP($A$1,BD!$A$3:$HC$209,153, FALSE)</f>
        <v>0</v>
      </c>
      <c r="EX2">
        <f>VLOOKUP($A$1,BD!$A$3:$HC$209,154, FALSE)</f>
        <v>0</v>
      </c>
      <c r="EY2">
        <f>VLOOKUP($A$1,BD!$A$3:$HC$209,155, FALSE)</f>
        <v>0</v>
      </c>
      <c r="EZ2">
        <f>VLOOKUP($A$1,BD!$A$3:$HC$209,156, FALSE)</f>
        <v>0</v>
      </c>
      <c r="FA2" t="s">
        <v>81</v>
      </c>
      <c r="FB2" t="s">
        <v>82</v>
      </c>
      <c r="FC2" t="s">
        <v>83</v>
      </c>
      <c r="FD2" t="s">
        <v>833</v>
      </c>
      <c r="FE2" t="s">
        <v>397</v>
      </c>
      <c r="FF2" t="s">
        <v>84</v>
      </c>
      <c r="FG2" t="s">
        <v>85</v>
      </c>
      <c r="FH2" t="s">
        <v>401</v>
      </c>
      <c r="FI2" t="s">
        <v>404</v>
      </c>
      <c r="FJ2" t="s">
        <v>86</v>
      </c>
      <c r="FK2" t="s">
        <v>87</v>
      </c>
      <c r="FL2" t="s">
        <v>406</v>
      </c>
      <c r="FM2" t="s">
        <v>834</v>
      </c>
      <c r="FN2" t="s">
        <v>835</v>
      </c>
      <c r="FO2" t="s">
        <v>836</v>
      </c>
      <c r="FP2" t="s">
        <v>837</v>
      </c>
      <c r="FQ2" t="s">
        <v>838</v>
      </c>
      <c r="FR2" t="s">
        <v>844</v>
      </c>
      <c r="FS2" t="s">
        <v>88</v>
      </c>
      <c r="FT2" t="s">
        <v>89</v>
      </c>
      <c r="FU2" t="s">
        <v>90</v>
      </c>
      <c r="FV2" t="s">
        <v>91</v>
      </c>
      <c r="FW2" t="s">
        <v>92</v>
      </c>
      <c r="FX2" t="s">
        <v>93</v>
      </c>
      <c r="FY2" t="s">
        <v>94</v>
      </c>
      <c r="FZ2" t="s">
        <v>95</v>
      </c>
      <c r="GA2" t="s">
        <v>96</v>
      </c>
      <c r="GB2" t="s">
        <v>97</v>
      </c>
      <c r="GC2" t="s">
        <v>98</v>
      </c>
      <c r="GD2" t="s">
        <v>99</v>
      </c>
      <c r="GE2" t="s">
        <v>100</v>
      </c>
      <c r="GF2" t="s">
        <v>101</v>
      </c>
      <c r="GG2" t="s">
        <v>102</v>
      </c>
      <c r="GH2" t="s">
        <v>103</v>
      </c>
      <c r="GI2" t="s">
        <v>104</v>
      </c>
      <c r="GJ2" t="s">
        <v>105</v>
      </c>
      <c r="GK2" t="s">
        <v>106</v>
      </c>
      <c r="GL2" t="s">
        <v>107</v>
      </c>
      <c r="GM2" t="s">
        <v>108</v>
      </c>
      <c r="GN2" t="s">
        <v>109</v>
      </c>
      <c r="GO2" t="s">
        <v>110</v>
      </c>
      <c r="GP2" t="s">
        <v>111</v>
      </c>
      <c r="GQ2" t="s">
        <v>112</v>
      </c>
      <c r="GR2" t="s">
        <v>113</v>
      </c>
      <c r="GS2" t="s">
        <v>114</v>
      </c>
      <c r="GT2" t="s">
        <v>115</v>
      </c>
      <c r="GU2" t="s">
        <v>116</v>
      </c>
      <c r="GV2" t="s">
        <v>117</v>
      </c>
      <c r="GW2" t="s">
        <v>118</v>
      </c>
      <c r="GX2" t="s">
        <v>119</v>
      </c>
      <c r="GY2" t="s">
        <v>120</v>
      </c>
      <c r="GZ2" t="s">
        <v>121</v>
      </c>
      <c r="HA2" t="s">
        <v>122</v>
      </c>
      <c r="HB2" t="s">
        <v>123</v>
      </c>
      <c r="HC2" t="s">
        <v>124</v>
      </c>
      <c r="HD2" t="s">
        <v>125</v>
      </c>
      <c r="HE2" t="s">
        <v>126</v>
      </c>
      <c r="HF2" t="s">
        <v>127</v>
      </c>
      <c r="HG2" t="s">
        <v>128</v>
      </c>
      <c r="HH2" t="s">
        <v>129</v>
      </c>
      <c r="HI2" t="s">
        <v>130</v>
      </c>
      <c r="HJ2" t="s">
        <v>131</v>
      </c>
      <c r="HK2" t="s">
        <v>132</v>
      </c>
      <c r="HL2" t="s">
        <v>413</v>
      </c>
      <c r="HM2" t="s">
        <v>415</v>
      </c>
      <c r="HN2" t="s">
        <v>601</v>
      </c>
      <c r="HO2" t="s">
        <v>603</v>
      </c>
      <c r="HP2" t="s">
        <v>606</v>
      </c>
      <c r="HQ2" t="s">
        <v>609</v>
      </c>
      <c r="HR2" t="s">
        <v>612</v>
      </c>
      <c r="HS2" t="s">
        <v>615</v>
      </c>
      <c r="HT2" t="s">
        <v>706</v>
      </c>
      <c r="HU2" t="s">
        <v>711</v>
      </c>
      <c r="HV2" t="s">
        <v>839</v>
      </c>
      <c r="HW2" t="s">
        <v>840</v>
      </c>
      <c r="HX2" t="s">
        <v>729</v>
      </c>
      <c r="HY2" t="s">
        <v>841</v>
      </c>
      <c r="HZ2" t="s">
        <v>842</v>
      </c>
      <c r="IA2" t="s">
        <v>730</v>
      </c>
      <c r="IB2" t="s">
        <v>731</v>
      </c>
      <c r="IC2" t="s">
        <v>732</v>
      </c>
      <c r="ID2" t="s">
        <v>733</v>
      </c>
      <c r="IE2" t="s">
        <v>734</v>
      </c>
      <c r="IF2" t="s">
        <v>735</v>
      </c>
      <c r="IG2" t="s">
        <v>736</v>
      </c>
      <c r="IH2" t="s">
        <v>737</v>
      </c>
      <c r="II2" t="s">
        <v>738</v>
      </c>
      <c r="IJ2" t="s">
        <v>739</v>
      </c>
      <c r="IK2" t="s">
        <v>740</v>
      </c>
      <c r="IL2" t="s">
        <v>741</v>
      </c>
      <c r="IM2" t="s">
        <v>742</v>
      </c>
      <c r="IN2" t="s">
        <v>952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D1:V179"/>
  <sheetViews>
    <sheetView topLeftCell="A67" workbookViewId="0">
      <selection activeCell="E92" sqref="E92"/>
    </sheetView>
  </sheetViews>
  <sheetFormatPr baseColWidth="10" defaultRowHeight="14.4" x14ac:dyDescent="0.3"/>
  <sheetData>
    <row r="1" spans="4:22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I1" t="s">
        <v>135</v>
      </c>
      <c r="J1" t="s">
        <v>224</v>
      </c>
      <c r="K1" t="str">
        <f t="shared" ref="K1:K46" si="0">+_xlfn.CONCAT("'",I1,"' : r_val['",I1,"'],")</f>
        <v>'razon_social' : r_val['razon_social'],</v>
      </c>
      <c r="L1" t="str">
        <f>+_xlfn.CONCAT("'",E1,"': ",E1,",")</f>
        <v>'logo1': logo1,</v>
      </c>
      <c r="M1" t="s">
        <v>558</v>
      </c>
      <c r="N1" t="str">
        <f>+_xlfn.CONCAT("img_path_",E1," = os.path.join(IMAGES_PATH, r_val['",E1,"'])")</f>
        <v>img_path_logo1 = os.path.join(IMAGES_PATH, r_val['logo1'])</v>
      </c>
      <c r="O1" t="str">
        <f>+_xlfn.CONCAT("if os.path.exists(img_path_",E1,"):")</f>
        <v>if os.path.exists(img_path_logo1):</v>
      </c>
      <c r="P1" t="str">
        <f>+_xlfn.CONCAT(E1," = InlineImage(docx_tpl, img_path_",E1,", height=Mm(",H1,"))")</f>
        <v>logo1 = InlineImage(docx_tpl, img_path_logo1, height=Mm(145))</v>
      </c>
      <c r="Q1" t="s">
        <v>560</v>
      </c>
      <c r="R1" t="str">
        <f>+_xlfn.CONCAT("print(f'Advertencia: No se encontró la imagen {r_val['",E1,"']}')")</f>
        <v>print(f'Advertencia: No se encontró la imagen {r_val['logo1']}')</v>
      </c>
      <c r="S1" t="str">
        <f>+_xlfn.CONCAT(E1," = ''")</f>
        <v>logo1 = ''</v>
      </c>
      <c r="T1" t="s">
        <v>559</v>
      </c>
      <c r="U1" t="str">
        <f>+_xlfn.CONCAT("print(f'Advertencia: No se pudo cargar la imagen {r_val['",E1,"']}: {e}')")</f>
        <v>print(f'Advertencia: No se pudo cargar la imagen {r_val['logo1']}: {e}')</v>
      </c>
      <c r="V1" t="str">
        <f>+_xlfn.CONCAT(E1," = ''")</f>
        <v>logo1 = ''</v>
      </c>
    </row>
    <row r="2" spans="4:22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I2" t="s">
        <v>136</v>
      </c>
      <c r="J2" t="s">
        <v>225</v>
      </c>
      <c r="K2" t="str">
        <f t="shared" si="0"/>
        <v>'nombre_comercial' : r_val['nombre_comercial'],</v>
      </c>
      <c r="L2" t="str">
        <f t="shared" ref="L2:L66" si="1">+_xlfn.CONCAT("'",E2,"': ",E2,",")</f>
        <v>'logo2': logo2,</v>
      </c>
      <c r="M2" t="s">
        <v>558</v>
      </c>
      <c r="N2" t="str">
        <f t="shared" ref="N2:N65" si="2">+_xlfn.CONCAT("img_path_",E2," = os.path.join(IMAGES_PATH, r_val['",E2,"'])")</f>
        <v>img_path_logo2 = os.path.join(IMAGES_PATH, r_val['logo2'])</v>
      </c>
      <c r="O2" t="str">
        <f t="shared" ref="O2:O65" si="3">+_xlfn.CONCAT("if os.path.exists(img_path_",E2,"):")</f>
        <v>if os.path.exists(img_path_logo2):</v>
      </c>
      <c r="P2" t="str">
        <f t="shared" ref="P2:P65" si="4">+_xlfn.CONCAT(E2," = InlineImage(docx_tpl, img_path_",E2,", height=Mm(",H2,"))")</f>
        <v>logo2 = InlineImage(docx_tpl, img_path_logo2, height=Mm(15))</v>
      </c>
      <c r="Q2" t="s">
        <v>560</v>
      </c>
      <c r="R2" t="str">
        <f t="shared" ref="R2:R65" si="5">+_xlfn.CONCAT("print(f'Advertencia: No se encontró la imagen {r_val['",E2,"']}')")</f>
        <v>print(f'Advertencia: No se encontró la imagen {r_val['logo2']}')</v>
      </c>
      <c r="S2" t="str">
        <f t="shared" ref="S2:S65" si="6">+_xlfn.CONCAT(E2," = ''")</f>
        <v>logo2 = ''</v>
      </c>
      <c r="T2" t="s">
        <v>559</v>
      </c>
      <c r="U2" t="str">
        <f t="shared" ref="U2:U65" si="7">+_xlfn.CONCAT("print(f'Advertencia: No se pudo cargar la imagen {r_val['",E2,"']}: {e}')")</f>
        <v>print(f'Advertencia: No se pudo cargar la imagen {r_val['logo2']}: {e}')</v>
      </c>
      <c r="V2" t="str">
        <f t="shared" ref="V2:V65" si="8">+_xlfn.CONCAT(E2," = ''")</f>
        <v>logo2 = ''</v>
      </c>
    </row>
    <row r="3" spans="4:22" x14ac:dyDescent="0.3">
      <c r="D3" t="s">
        <v>832</v>
      </c>
      <c r="E3" t="s">
        <v>24</v>
      </c>
      <c r="F3" t="s">
        <v>83</v>
      </c>
      <c r="G3" t="s">
        <v>342</v>
      </c>
      <c r="H3">
        <v>105</v>
      </c>
      <c r="I3" t="s">
        <v>137</v>
      </c>
      <c r="J3" t="s">
        <v>226</v>
      </c>
      <c r="K3" t="str">
        <f t="shared" si="0"/>
        <v>'rfc' : r_val['rfc'],</v>
      </c>
      <c r="L3" t="str">
        <f t="shared" si="1"/>
        <v>'fachada': fachada,</v>
      </c>
      <c r="M3" t="s">
        <v>558</v>
      </c>
      <c r="N3" t="str">
        <f t="shared" si="2"/>
        <v>img_path_fachada = os.path.join(IMAGES_PATH, r_val['fachada'])</v>
      </c>
      <c r="O3" t="str">
        <f t="shared" si="3"/>
        <v>if os.path.exists(img_path_fachada):</v>
      </c>
      <c r="P3" t="str">
        <f t="shared" si="4"/>
        <v>fachada = InlineImage(docx_tpl, img_path_fachada, height=Mm(105))</v>
      </c>
      <c r="Q3" t="s">
        <v>560</v>
      </c>
      <c r="R3" t="str">
        <f t="shared" si="5"/>
        <v>print(f'Advertencia: No se encontró la imagen {r_val['fachada']}')</v>
      </c>
      <c r="S3" t="str">
        <f t="shared" si="6"/>
        <v>fachada = ''</v>
      </c>
      <c r="T3" t="s">
        <v>559</v>
      </c>
      <c r="U3" t="str">
        <f t="shared" si="7"/>
        <v>print(f'Advertencia: No se pudo cargar la imagen {r_val['fachada']}: {e}')</v>
      </c>
      <c r="V3" t="str">
        <f t="shared" si="8"/>
        <v>fachada = ''</v>
      </c>
    </row>
    <row r="4" spans="4:22" x14ac:dyDescent="0.3">
      <c r="D4" t="s">
        <v>832</v>
      </c>
      <c r="E4" t="s">
        <v>27</v>
      </c>
      <c r="F4" t="s">
        <v>833</v>
      </c>
      <c r="G4" t="s">
        <v>343</v>
      </c>
      <c r="H4">
        <v>95</v>
      </c>
      <c r="I4" t="s">
        <v>138</v>
      </c>
      <c r="J4" t="s">
        <v>227</v>
      </c>
      <c r="K4" t="str">
        <f t="shared" si="0"/>
        <v>'codigo_gasolinera' : r_val['codigo_gasolinera'],</v>
      </c>
      <c r="L4" t="str">
        <f t="shared" si="1"/>
        <v>'mapa': mapa,</v>
      </c>
      <c r="M4" t="s">
        <v>558</v>
      </c>
      <c r="N4" t="str">
        <f t="shared" si="2"/>
        <v>img_path_mapa = os.path.join(IMAGES_PATH, r_val['mapa'])</v>
      </c>
      <c r="O4" t="str">
        <f t="shared" si="3"/>
        <v>if os.path.exists(img_path_mapa):</v>
      </c>
      <c r="P4" t="str">
        <f t="shared" si="4"/>
        <v>mapa = InlineImage(docx_tpl, img_path_mapa, height=Mm(95))</v>
      </c>
      <c r="Q4" t="s">
        <v>560</v>
      </c>
      <c r="R4" t="str">
        <f t="shared" si="5"/>
        <v>print(f'Advertencia: No se encontró la imagen {r_val['mapa']}')</v>
      </c>
      <c r="S4" t="str">
        <f t="shared" si="6"/>
        <v>mapa = ''</v>
      </c>
      <c r="T4" t="s">
        <v>559</v>
      </c>
      <c r="U4" t="str">
        <f t="shared" si="7"/>
        <v>print(f'Advertencia: No se pudo cargar la imagen {r_val['mapa']}: {e}')</v>
      </c>
      <c r="V4" t="str">
        <f t="shared" si="8"/>
        <v>mapa = ''</v>
      </c>
    </row>
    <row r="5" spans="4:22" x14ac:dyDescent="0.3">
      <c r="D5" t="s">
        <v>832</v>
      </c>
      <c r="E5" t="s">
        <v>396</v>
      </c>
      <c r="F5" t="s">
        <v>397</v>
      </c>
      <c r="G5" t="s">
        <v>398</v>
      </c>
      <c r="H5">
        <v>60</v>
      </c>
      <c r="I5" t="s">
        <v>139</v>
      </c>
      <c r="J5" t="s">
        <v>228</v>
      </c>
      <c r="K5" t="str">
        <f t="shared" si="0"/>
        <v>'giro_comercial' : r_val['giro_comercial'],</v>
      </c>
      <c r="L5" t="str">
        <f t="shared" si="1"/>
        <v>'esc_emer': esc_emer,</v>
      </c>
      <c r="M5" t="s">
        <v>558</v>
      </c>
      <c r="N5" t="str">
        <f t="shared" si="2"/>
        <v>img_path_esc_emer = os.path.join(IMAGES_PATH, r_val['esc_emer'])</v>
      </c>
      <c r="O5" t="str">
        <f t="shared" si="3"/>
        <v>if os.path.exists(img_path_esc_emer):</v>
      </c>
      <c r="P5" t="str">
        <f t="shared" si="4"/>
        <v>esc_emer = InlineImage(docx_tpl, img_path_esc_emer, height=Mm(60))</v>
      </c>
      <c r="Q5" t="s">
        <v>560</v>
      </c>
      <c r="R5" t="str">
        <f t="shared" si="5"/>
        <v>print(f'Advertencia: No se encontró la imagen {r_val['esc_emer']}')</v>
      </c>
      <c r="S5" t="str">
        <f t="shared" si="6"/>
        <v>esc_emer = ''</v>
      </c>
      <c r="T5" t="s">
        <v>559</v>
      </c>
      <c r="U5" t="str">
        <f t="shared" si="7"/>
        <v>print(f'Advertencia: No se pudo cargar la imagen {r_val['esc_emer']}: {e}')</v>
      </c>
      <c r="V5" t="str">
        <f t="shared" si="8"/>
        <v>esc_emer = ''</v>
      </c>
    </row>
    <row r="6" spans="4:22" x14ac:dyDescent="0.3">
      <c r="D6" t="s">
        <v>832</v>
      </c>
      <c r="E6" t="s">
        <v>28</v>
      </c>
      <c r="F6" t="s">
        <v>84</v>
      </c>
      <c r="G6" t="s">
        <v>344</v>
      </c>
      <c r="H6">
        <v>60</v>
      </c>
      <c r="I6" t="s">
        <v>140</v>
      </c>
      <c r="J6" t="s">
        <v>229</v>
      </c>
      <c r="K6" t="str">
        <f t="shared" si="0"/>
        <v>'descripcion_actividades' : r_val['descripcion_actividades'],</v>
      </c>
      <c r="L6" t="str">
        <f t="shared" si="1"/>
        <v>'mueble1': mueble1,</v>
      </c>
      <c r="M6" t="s">
        <v>558</v>
      </c>
      <c r="N6" t="str">
        <f t="shared" si="2"/>
        <v>img_path_mueble1 = os.path.join(IMAGES_PATH, r_val['mueble1'])</v>
      </c>
      <c r="O6" t="str">
        <f t="shared" si="3"/>
        <v>if os.path.exists(img_path_mueble1):</v>
      </c>
      <c r="P6" t="str">
        <f t="shared" si="4"/>
        <v>mueble1 = InlineImage(docx_tpl, img_path_mueble1, height=Mm(60))</v>
      </c>
      <c r="Q6" t="s">
        <v>560</v>
      </c>
      <c r="R6" t="str">
        <f t="shared" si="5"/>
        <v>print(f'Advertencia: No se encontró la imagen {r_val['mueble1']}')</v>
      </c>
      <c r="S6" t="str">
        <f t="shared" si="6"/>
        <v>mueble1 = ''</v>
      </c>
      <c r="T6" t="s">
        <v>559</v>
      </c>
      <c r="U6" t="str">
        <f t="shared" si="7"/>
        <v>print(f'Advertencia: No se pudo cargar la imagen {r_val['mueble1']}: {e}')</v>
      </c>
      <c r="V6" t="str">
        <f t="shared" si="8"/>
        <v>mueble1 = ''</v>
      </c>
    </row>
    <row r="7" spans="4:22" x14ac:dyDescent="0.3">
      <c r="D7" t="s">
        <v>832</v>
      </c>
      <c r="E7" t="s">
        <v>29</v>
      </c>
      <c r="F7" t="s">
        <v>85</v>
      </c>
      <c r="G7" t="s">
        <v>345</v>
      </c>
      <c r="H7">
        <v>60</v>
      </c>
      <c r="I7" t="s">
        <v>141</v>
      </c>
      <c r="J7" t="s">
        <v>230</v>
      </c>
      <c r="K7" t="str">
        <f t="shared" si="0"/>
        <v>'calle' : r_val['calle'],</v>
      </c>
      <c r="L7" t="str">
        <f t="shared" si="1"/>
        <v>'mueble2': mueble2,</v>
      </c>
      <c r="M7" t="s">
        <v>558</v>
      </c>
      <c r="N7" t="str">
        <f t="shared" si="2"/>
        <v>img_path_mueble2 = os.path.join(IMAGES_PATH, r_val['mueble2'])</v>
      </c>
      <c r="O7" t="str">
        <f t="shared" si="3"/>
        <v>if os.path.exists(img_path_mueble2):</v>
      </c>
      <c r="P7" t="str">
        <f t="shared" si="4"/>
        <v>mueble2 = InlineImage(docx_tpl, img_path_mueble2, height=Mm(60))</v>
      </c>
      <c r="Q7" t="s">
        <v>560</v>
      </c>
      <c r="R7" t="str">
        <f t="shared" si="5"/>
        <v>print(f'Advertencia: No se encontró la imagen {r_val['mueble2']}')</v>
      </c>
      <c r="S7" t="str">
        <f t="shared" si="6"/>
        <v>mueble2 = ''</v>
      </c>
      <c r="T7" t="s">
        <v>559</v>
      </c>
      <c r="U7" t="str">
        <f t="shared" si="7"/>
        <v>print(f'Advertencia: No se pudo cargar la imagen {r_val['mueble2']}: {e}')</v>
      </c>
      <c r="V7" t="str">
        <f t="shared" si="8"/>
        <v>mueble2 = ''</v>
      </c>
    </row>
    <row r="8" spans="4:22" x14ac:dyDescent="0.3">
      <c r="D8" t="s">
        <v>832</v>
      </c>
      <c r="E8" t="s">
        <v>181</v>
      </c>
      <c r="F8" t="s">
        <v>401</v>
      </c>
      <c r="G8" t="s">
        <v>272</v>
      </c>
      <c r="H8">
        <v>60</v>
      </c>
      <c r="I8" t="s">
        <v>142</v>
      </c>
      <c r="J8" t="s">
        <v>231</v>
      </c>
      <c r="K8" t="str">
        <f t="shared" si="0"/>
        <v>'no_exterior' : r_val['no_exterior'],</v>
      </c>
      <c r="L8" t="str">
        <f t="shared" si="1"/>
        <v>'venteo': venteo,</v>
      </c>
      <c r="M8" t="s">
        <v>558</v>
      </c>
      <c r="N8" t="str">
        <f t="shared" si="2"/>
        <v>img_path_venteo = os.path.join(IMAGES_PATH, r_val['venteo'])</v>
      </c>
      <c r="O8" t="str">
        <f t="shared" si="3"/>
        <v>if os.path.exists(img_path_venteo):</v>
      </c>
      <c r="P8" t="str">
        <f t="shared" si="4"/>
        <v>venteo = InlineImage(docx_tpl, img_path_venteo, height=Mm(60))</v>
      </c>
      <c r="Q8" t="s">
        <v>560</v>
      </c>
      <c r="R8" t="str">
        <f t="shared" si="5"/>
        <v>print(f'Advertencia: No se encontró la imagen {r_val['venteo']}')</v>
      </c>
      <c r="S8" t="str">
        <f t="shared" si="6"/>
        <v>venteo = ''</v>
      </c>
      <c r="T8" t="s">
        <v>559</v>
      </c>
      <c r="U8" t="str">
        <f t="shared" si="7"/>
        <v>print(f'Advertencia: No se pudo cargar la imagen {r_val['venteo']}: {e}')</v>
      </c>
      <c r="V8" t="str">
        <f t="shared" si="8"/>
        <v>venteo = ''</v>
      </c>
    </row>
    <row r="9" spans="4:22" x14ac:dyDescent="0.3">
      <c r="D9" t="s">
        <v>832</v>
      </c>
      <c r="E9" t="s">
        <v>403</v>
      </c>
      <c r="F9" t="s">
        <v>404</v>
      </c>
      <c r="G9" t="s">
        <v>402</v>
      </c>
      <c r="H9">
        <v>60</v>
      </c>
      <c r="I9" t="s">
        <v>143</v>
      </c>
      <c r="J9" t="s">
        <v>232</v>
      </c>
      <c r="K9" t="str">
        <f t="shared" si="0"/>
        <v>'no_interior' : r_val['no_interior'],</v>
      </c>
      <c r="L9" t="str">
        <f t="shared" si="1"/>
        <v>'manguera': manguera,</v>
      </c>
      <c r="M9" t="s">
        <v>558</v>
      </c>
      <c r="N9" t="str">
        <f t="shared" si="2"/>
        <v>img_path_manguera = os.path.join(IMAGES_PATH, r_val['manguera'])</v>
      </c>
      <c r="O9" t="str">
        <f t="shared" si="3"/>
        <v>if os.path.exists(img_path_manguera):</v>
      </c>
      <c r="P9" t="str">
        <f t="shared" si="4"/>
        <v>manguera = InlineImage(docx_tpl, img_path_manguera, height=Mm(60))</v>
      </c>
      <c r="Q9" t="s">
        <v>560</v>
      </c>
      <c r="R9" t="str">
        <f t="shared" si="5"/>
        <v>print(f'Advertencia: No se encontró la imagen {r_val['manguera']}')</v>
      </c>
      <c r="S9" t="str">
        <f t="shared" si="6"/>
        <v>manguera = ''</v>
      </c>
      <c r="T9" t="s">
        <v>559</v>
      </c>
      <c r="U9" t="str">
        <f t="shared" si="7"/>
        <v>print(f'Advertencia: No se pudo cargar la imagen {r_val['manguera']}: {e}')</v>
      </c>
      <c r="V9" t="str">
        <f t="shared" si="8"/>
        <v>manguera = ''</v>
      </c>
    </row>
    <row r="10" spans="4:22" x14ac:dyDescent="0.3">
      <c r="D10" t="s">
        <v>832</v>
      </c>
      <c r="E10" t="s">
        <v>30</v>
      </c>
      <c r="F10" t="s">
        <v>86</v>
      </c>
      <c r="G10" t="s">
        <v>346</v>
      </c>
      <c r="H10">
        <v>60</v>
      </c>
      <c r="I10" t="s">
        <v>144</v>
      </c>
      <c r="J10" t="s">
        <v>233</v>
      </c>
      <c r="K10" t="str">
        <f t="shared" si="0"/>
        <v>'colonia_barrio' : r_val['colonia_barrio'],</v>
      </c>
      <c r="L10" t="str">
        <f t="shared" si="1"/>
        <v>'electrico': electrico,</v>
      </c>
      <c r="M10" t="s">
        <v>558</v>
      </c>
      <c r="N10" t="str">
        <f t="shared" si="2"/>
        <v>img_path_electrico = os.path.join(IMAGES_PATH, r_val['electrico'])</v>
      </c>
      <c r="O10" t="str">
        <f t="shared" si="3"/>
        <v>if os.path.exists(img_path_electrico):</v>
      </c>
      <c r="P10" t="str">
        <f t="shared" si="4"/>
        <v>electrico = InlineImage(docx_tpl, img_path_electrico, height=Mm(60))</v>
      </c>
      <c r="Q10" t="s">
        <v>560</v>
      </c>
      <c r="R10" t="str">
        <f t="shared" si="5"/>
        <v>print(f'Advertencia: No se encontró la imagen {r_val['electrico']}')</v>
      </c>
      <c r="S10" t="str">
        <f t="shared" si="6"/>
        <v>electrico = ''</v>
      </c>
      <c r="T10" t="s">
        <v>559</v>
      </c>
      <c r="U10" t="str">
        <f t="shared" si="7"/>
        <v>print(f'Advertencia: No se pudo cargar la imagen {r_val['electrico']}: {e}')</v>
      </c>
      <c r="V10" t="str">
        <f t="shared" si="8"/>
        <v>electrico = ''</v>
      </c>
    </row>
    <row r="11" spans="4:22" x14ac:dyDescent="0.3">
      <c r="D11" t="s">
        <v>832</v>
      </c>
      <c r="E11" t="s">
        <v>31</v>
      </c>
      <c r="F11" t="s">
        <v>87</v>
      </c>
      <c r="G11" t="s">
        <v>347</v>
      </c>
      <c r="H11">
        <v>60</v>
      </c>
      <c r="I11" t="s">
        <v>145</v>
      </c>
      <c r="J11" t="s">
        <v>234</v>
      </c>
      <c r="K11" t="str">
        <f t="shared" si="0"/>
        <v>'municipio' : r_val['municipio'],</v>
      </c>
      <c r="L11" t="str">
        <f t="shared" si="1"/>
        <v>'banio': banio,</v>
      </c>
      <c r="M11" t="s">
        <v>558</v>
      </c>
      <c r="N11" t="str">
        <f t="shared" si="2"/>
        <v>img_path_banio = os.path.join(IMAGES_PATH, r_val['banio'])</v>
      </c>
      <c r="O11" t="str">
        <f t="shared" si="3"/>
        <v>if os.path.exists(img_path_banio):</v>
      </c>
      <c r="P11" t="str">
        <f t="shared" si="4"/>
        <v>banio = InlineImage(docx_tpl, img_path_banio, height=Mm(60))</v>
      </c>
      <c r="Q11" t="s">
        <v>560</v>
      </c>
      <c r="R11" t="str">
        <f t="shared" si="5"/>
        <v>print(f'Advertencia: No se encontró la imagen {r_val['banio']}')</v>
      </c>
      <c r="S11" t="str">
        <f t="shared" si="6"/>
        <v>banio = ''</v>
      </c>
      <c r="T11" t="s">
        <v>559</v>
      </c>
      <c r="U11" t="str">
        <f t="shared" si="7"/>
        <v>print(f'Advertencia: No se pudo cargar la imagen {r_val['banio']}: {e}')</v>
      </c>
      <c r="V11" t="str">
        <f t="shared" si="8"/>
        <v>banio = ''</v>
      </c>
    </row>
    <row r="12" spans="4:22" x14ac:dyDescent="0.3">
      <c r="D12" t="s">
        <v>832</v>
      </c>
      <c r="E12" t="s">
        <v>405</v>
      </c>
      <c r="F12" t="s">
        <v>406</v>
      </c>
      <c r="G12" t="s">
        <v>407</v>
      </c>
      <c r="H12">
        <v>60</v>
      </c>
      <c r="I12" t="s">
        <v>146</v>
      </c>
      <c r="J12" t="s">
        <v>235</v>
      </c>
      <c r="K12" t="str">
        <f t="shared" si="0"/>
        <v>'estado' : r_val['estado'],</v>
      </c>
      <c r="L12" t="str">
        <f t="shared" si="1"/>
        <v>'cisterna': cisterna,</v>
      </c>
      <c r="M12" t="s">
        <v>558</v>
      </c>
      <c r="N12" t="str">
        <f t="shared" si="2"/>
        <v>img_path_cisterna = os.path.join(IMAGES_PATH, r_val['cisterna'])</v>
      </c>
      <c r="O12" t="str">
        <f t="shared" si="3"/>
        <v>if os.path.exists(img_path_cisterna):</v>
      </c>
      <c r="P12" t="str">
        <f t="shared" si="4"/>
        <v>cisterna = InlineImage(docx_tpl, img_path_cisterna, height=Mm(60))</v>
      </c>
      <c r="Q12" t="s">
        <v>560</v>
      </c>
      <c r="R12" t="str">
        <f t="shared" si="5"/>
        <v>print(f'Advertencia: No se encontró la imagen {r_val['cisterna']}')</v>
      </c>
      <c r="S12" t="str">
        <f t="shared" si="6"/>
        <v>cisterna = ''</v>
      </c>
      <c r="T12" t="s">
        <v>559</v>
      </c>
      <c r="U12" t="str">
        <f t="shared" si="7"/>
        <v>print(f'Advertencia: No se pudo cargar la imagen {r_val['cisterna']}: {e}')</v>
      </c>
      <c r="V12" t="str">
        <f t="shared" si="8"/>
        <v>cisterna = ''</v>
      </c>
    </row>
    <row r="13" spans="4:22" x14ac:dyDescent="0.3">
      <c r="D13" t="s">
        <v>832</v>
      </c>
      <c r="E13" t="s">
        <v>32</v>
      </c>
      <c r="F13" t="s">
        <v>834</v>
      </c>
      <c r="G13" t="s">
        <v>348</v>
      </c>
      <c r="H13">
        <v>70</v>
      </c>
      <c r="I13" t="s">
        <v>147</v>
      </c>
      <c r="J13" t="s">
        <v>236</v>
      </c>
      <c r="K13" t="str">
        <f t="shared" si="0"/>
        <v>'codigo_postal' : r_val['codigo_postal'],</v>
      </c>
      <c r="L13" t="str">
        <f t="shared" si="1"/>
        <v>'sismo': sismo,</v>
      </c>
      <c r="M13" t="s">
        <v>558</v>
      </c>
      <c r="N13" t="str">
        <f t="shared" si="2"/>
        <v>img_path_sismo = os.path.join(IMAGES_PATH, r_val['sismo'])</v>
      </c>
      <c r="O13" t="str">
        <f t="shared" si="3"/>
        <v>if os.path.exists(img_path_sismo):</v>
      </c>
      <c r="P13" t="str">
        <f t="shared" si="4"/>
        <v>sismo = InlineImage(docx_tpl, img_path_sismo, height=Mm(70))</v>
      </c>
      <c r="Q13" t="s">
        <v>560</v>
      </c>
      <c r="R13" t="str">
        <f t="shared" si="5"/>
        <v>print(f'Advertencia: No se encontró la imagen {r_val['sismo']}')</v>
      </c>
      <c r="S13" t="str">
        <f t="shared" si="6"/>
        <v>sismo = ''</v>
      </c>
      <c r="T13" t="s">
        <v>559</v>
      </c>
      <c r="U13" t="str">
        <f t="shared" si="7"/>
        <v>print(f'Advertencia: No se pudo cargar la imagen {r_val['sismo']}: {e}')</v>
      </c>
      <c r="V13" t="str">
        <f t="shared" si="8"/>
        <v>sismo = ''</v>
      </c>
    </row>
    <row r="14" spans="4:22" x14ac:dyDescent="0.3">
      <c r="D14" t="s">
        <v>832</v>
      </c>
      <c r="E14" t="s">
        <v>33</v>
      </c>
      <c r="F14" t="s">
        <v>835</v>
      </c>
      <c r="G14" t="s">
        <v>349</v>
      </c>
      <c r="H14">
        <v>70</v>
      </c>
      <c r="I14" t="s">
        <v>148</v>
      </c>
      <c r="J14" t="s">
        <v>237</v>
      </c>
      <c r="K14" t="str">
        <f t="shared" si="0"/>
        <v>'telefono' : r_val['telefono'],</v>
      </c>
      <c r="L14" t="str">
        <f t="shared" si="1"/>
        <v>'inundacion': inundacion,</v>
      </c>
      <c r="M14" t="s">
        <v>558</v>
      </c>
      <c r="N14" t="str">
        <f t="shared" si="2"/>
        <v>img_path_inundacion = os.path.join(IMAGES_PATH, r_val['inundacion'])</v>
      </c>
      <c r="O14" t="str">
        <f t="shared" si="3"/>
        <v>if os.path.exists(img_path_inundacion):</v>
      </c>
      <c r="P14" t="str">
        <f t="shared" si="4"/>
        <v>inundacion = InlineImage(docx_tpl, img_path_inundacion, height=Mm(70))</v>
      </c>
      <c r="Q14" t="s">
        <v>560</v>
      </c>
      <c r="R14" t="str">
        <f t="shared" si="5"/>
        <v>print(f'Advertencia: No se encontró la imagen {r_val['inundacion']}')</v>
      </c>
      <c r="S14" t="str">
        <f t="shared" si="6"/>
        <v>inundacion = ''</v>
      </c>
      <c r="T14" t="s">
        <v>559</v>
      </c>
      <c r="U14" t="str">
        <f t="shared" si="7"/>
        <v>print(f'Advertencia: No se pudo cargar la imagen {r_val['inundacion']}: {e}')</v>
      </c>
      <c r="V14" t="str">
        <f t="shared" si="8"/>
        <v>inundacion = ''</v>
      </c>
    </row>
    <row r="15" spans="4:22" x14ac:dyDescent="0.3">
      <c r="D15" t="s">
        <v>832</v>
      </c>
      <c r="E15" t="s">
        <v>34</v>
      </c>
      <c r="F15" t="s">
        <v>836</v>
      </c>
      <c r="G15" t="s">
        <v>350</v>
      </c>
      <c r="H15">
        <v>70</v>
      </c>
      <c r="I15" t="s">
        <v>149</v>
      </c>
      <c r="J15" t="s">
        <v>238</v>
      </c>
      <c r="K15" t="str">
        <f t="shared" si="0"/>
        <v>'email' : r_val['email'],</v>
      </c>
      <c r="L15" t="str">
        <f t="shared" si="1"/>
        <v>'torm_elect': torm_elect,</v>
      </c>
      <c r="M15" t="s">
        <v>558</v>
      </c>
      <c r="N15" t="str">
        <f t="shared" si="2"/>
        <v>img_path_torm_elect = os.path.join(IMAGES_PATH, r_val['torm_elect'])</v>
      </c>
      <c r="O15" t="str">
        <f t="shared" si="3"/>
        <v>if os.path.exists(img_path_torm_elect):</v>
      </c>
      <c r="P15" t="str">
        <f t="shared" si="4"/>
        <v>torm_elect = InlineImage(docx_tpl, img_path_torm_elect, height=Mm(70))</v>
      </c>
      <c r="Q15" t="s">
        <v>560</v>
      </c>
      <c r="R15" t="str">
        <f t="shared" si="5"/>
        <v>print(f'Advertencia: No se encontró la imagen {r_val['torm_elect']}')</v>
      </c>
      <c r="S15" t="str">
        <f t="shared" si="6"/>
        <v>torm_elect = ''</v>
      </c>
      <c r="T15" t="s">
        <v>559</v>
      </c>
      <c r="U15" t="str">
        <f t="shared" si="7"/>
        <v>print(f'Advertencia: No se pudo cargar la imagen {r_val['torm_elect']}: {e}')</v>
      </c>
      <c r="V15" t="str">
        <f t="shared" si="8"/>
        <v>torm_elect = ''</v>
      </c>
    </row>
    <row r="16" spans="4:22" x14ac:dyDescent="0.3">
      <c r="D16" t="s">
        <v>832</v>
      </c>
      <c r="E16" t="s">
        <v>35</v>
      </c>
      <c r="F16" t="s">
        <v>837</v>
      </c>
      <c r="G16" t="s">
        <v>351</v>
      </c>
      <c r="H16">
        <v>70</v>
      </c>
      <c r="I16" t="s">
        <v>150</v>
      </c>
      <c r="J16" t="s">
        <v>239</v>
      </c>
      <c r="K16" t="str">
        <f t="shared" si="0"/>
        <v>'antiguedad_inmueble' : r_val['antiguedad_inmueble'],</v>
      </c>
      <c r="L16" t="str">
        <f t="shared" si="1"/>
        <v>'incendio': incendio,</v>
      </c>
      <c r="M16" t="s">
        <v>558</v>
      </c>
      <c r="N16" t="str">
        <f t="shared" si="2"/>
        <v>img_path_incendio = os.path.join(IMAGES_PATH, r_val['incendio'])</v>
      </c>
      <c r="O16" t="str">
        <f t="shared" si="3"/>
        <v>if os.path.exists(img_path_incendio):</v>
      </c>
      <c r="P16" t="str">
        <f t="shared" si="4"/>
        <v>incendio = InlineImage(docx_tpl, img_path_incendio, height=Mm(70))</v>
      </c>
      <c r="Q16" t="s">
        <v>560</v>
      </c>
      <c r="R16" t="str">
        <f t="shared" si="5"/>
        <v>print(f'Advertencia: No se encontró la imagen {r_val['incendio']}')</v>
      </c>
      <c r="S16" t="str">
        <f t="shared" si="6"/>
        <v>incendio = ''</v>
      </c>
      <c r="T16" t="s">
        <v>559</v>
      </c>
      <c r="U16" t="str">
        <f t="shared" si="7"/>
        <v>print(f'Advertencia: No se pudo cargar la imagen {r_val['incendio']}: {e}')</v>
      </c>
      <c r="V16" t="str">
        <f t="shared" si="8"/>
        <v>incendio = ''</v>
      </c>
    </row>
    <row r="17" spans="4:22" x14ac:dyDescent="0.3">
      <c r="D17" t="s">
        <v>832</v>
      </c>
      <c r="E17" t="s">
        <v>36</v>
      </c>
      <c r="F17" t="s">
        <v>838</v>
      </c>
      <c r="G17" t="s">
        <v>352</v>
      </c>
      <c r="H17">
        <v>70</v>
      </c>
      <c r="I17" t="s">
        <v>151</v>
      </c>
      <c r="J17" t="s">
        <v>240</v>
      </c>
      <c r="K17" t="str">
        <f t="shared" si="0"/>
        <v>'inicio_operaciones' : r_val['inicio_operaciones'],</v>
      </c>
      <c r="L17" t="str">
        <f t="shared" si="1"/>
        <v>'influenza': influenza,</v>
      </c>
      <c r="M17" t="s">
        <v>558</v>
      </c>
      <c r="N17" t="str">
        <f t="shared" si="2"/>
        <v>img_path_influenza = os.path.join(IMAGES_PATH, r_val['influenza'])</v>
      </c>
      <c r="O17" t="str">
        <f t="shared" si="3"/>
        <v>if os.path.exists(img_path_influenza):</v>
      </c>
      <c r="P17" t="str">
        <f t="shared" si="4"/>
        <v>influenza = InlineImage(docx_tpl, img_path_influenza, height=Mm(70))</v>
      </c>
      <c r="Q17" t="s">
        <v>560</v>
      </c>
      <c r="R17" t="str">
        <f t="shared" si="5"/>
        <v>print(f'Advertencia: No se encontró la imagen {r_val['influenza']}')</v>
      </c>
      <c r="S17" t="str">
        <f t="shared" si="6"/>
        <v>influenza = ''</v>
      </c>
      <c r="T17" t="s">
        <v>559</v>
      </c>
      <c r="U17" t="str">
        <f t="shared" si="7"/>
        <v>print(f'Advertencia: No se pudo cargar la imagen {r_val['influenza']}: {e}')</v>
      </c>
      <c r="V17" t="str">
        <f t="shared" si="8"/>
        <v>influenza = ''</v>
      </c>
    </row>
    <row r="18" spans="4:22" x14ac:dyDescent="0.3">
      <c r="D18" t="s">
        <v>832</v>
      </c>
      <c r="E18" t="s">
        <v>37</v>
      </c>
      <c r="F18" t="s">
        <v>844</v>
      </c>
      <c r="G18" t="s">
        <v>353</v>
      </c>
      <c r="H18">
        <v>70</v>
      </c>
      <c r="I18" t="s">
        <v>152</v>
      </c>
      <c r="J18" t="s">
        <v>241</v>
      </c>
      <c r="K18" t="str">
        <f t="shared" si="0"/>
        <v>'mod_estructurales' : r_val['mod_estructurales'],</v>
      </c>
      <c r="L18" t="str">
        <f t="shared" si="1"/>
        <v>'radiacion': radiacion,</v>
      </c>
      <c r="M18" t="s">
        <v>558</v>
      </c>
      <c r="N18" t="str">
        <f t="shared" si="2"/>
        <v>img_path_radiacion = os.path.join(IMAGES_PATH, r_val['radiacion'])</v>
      </c>
      <c r="O18" t="str">
        <f t="shared" si="3"/>
        <v>if os.path.exists(img_path_radiacion):</v>
      </c>
      <c r="P18" t="str">
        <f t="shared" si="4"/>
        <v>radiacion = InlineImage(docx_tpl, img_path_radiacion, height=Mm(70))</v>
      </c>
      <c r="Q18" t="s">
        <v>560</v>
      </c>
      <c r="R18" t="str">
        <f t="shared" si="5"/>
        <v>print(f'Advertencia: No se encontró la imagen {r_val['radiacion']}')</v>
      </c>
      <c r="S18" t="str">
        <f t="shared" si="6"/>
        <v>radiacion = ''</v>
      </c>
      <c r="T18" t="s">
        <v>559</v>
      </c>
      <c r="U18" t="str">
        <f t="shared" si="7"/>
        <v>print(f'Advertencia: No se pudo cargar la imagen {r_val['radiacion']}: {e}')</v>
      </c>
      <c r="V18" t="str">
        <f t="shared" si="8"/>
        <v>radiacion = ''</v>
      </c>
    </row>
    <row r="19" spans="4:22" x14ac:dyDescent="0.3">
      <c r="D19" t="s">
        <v>832</v>
      </c>
      <c r="E19" t="s">
        <v>38</v>
      </c>
      <c r="F19" t="s">
        <v>88</v>
      </c>
      <c r="G19" t="s">
        <v>354</v>
      </c>
      <c r="H19">
        <v>60</v>
      </c>
      <c r="I19" t="s">
        <v>153</v>
      </c>
      <c r="J19" t="s">
        <v>242</v>
      </c>
      <c r="K19" t="str">
        <f t="shared" si="0"/>
        <v>'mod_arquitect' : r_val['mod_arquitect'],</v>
      </c>
      <c r="L19" t="str">
        <f t="shared" si="1"/>
        <v>'ext1': ext1,</v>
      </c>
      <c r="M19" t="s">
        <v>558</v>
      </c>
      <c r="N19" t="str">
        <f t="shared" si="2"/>
        <v>img_path_ext1 = os.path.join(IMAGES_PATH, r_val['ext1'])</v>
      </c>
      <c r="O19" t="str">
        <f t="shared" si="3"/>
        <v>if os.path.exists(img_path_ext1):</v>
      </c>
      <c r="P19" t="str">
        <f t="shared" si="4"/>
        <v>ext1 = InlineImage(docx_tpl, img_path_ext1, height=Mm(60))</v>
      </c>
      <c r="Q19" t="s">
        <v>560</v>
      </c>
      <c r="R19" t="str">
        <f t="shared" si="5"/>
        <v>print(f'Advertencia: No se encontró la imagen {r_val['ext1']}')</v>
      </c>
      <c r="S19" t="str">
        <f t="shared" si="6"/>
        <v>ext1 = ''</v>
      </c>
      <c r="T19" t="s">
        <v>559</v>
      </c>
      <c r="U19" t="str">
        <f t="shared" si="7"/>
        <v>print(f'Advertencia: No se pudo cargar la imagen {r_val['ext1']}: {e}')</v>
      </c>
      <c r="V19" t="str">
        <f t="shared" si="8"/>
        <v>ext1 = ''</v>
      </c>
    </row>
    <row r="20" spans="4:22" x14ac:dyDescent="0.3">
      <c r="D20" t="s">
        <v>832</v>
      </c>
      <c r="E20" t="s">
        <v>39</v>
      </c>
      <c r="F20" t="s">
        <v>89</v>
      </c>
      <c r="G20" t="s">
        <v>355</v>
      </c>
      <c r="H20">
        <v>60</v>
      </c>
      <c r="I20" t="s">
        <v>154</v>
      </c>
      <c r="J20" t="s">
        <v>243</v>
      </c>
      <c r="K20" t="str">
        <f t="shared" si="0"/>
        <v>'terreno_m2' : r_val['terreno_m2'],</v>
      </c>
      <c r="L20" t="str">
        <f t="shared" si="1"/>
        <v>'ext2': ext2,</v>
      </c>
      <c r="M20" t="s">
        <v>558</v>
      </c>
      <c r="N20" t="str">
        <f t="shared" si="2"/>
        <v>img_path_ext2 = os.path.join(IMAGES_PATH, r_val['ext2'])</v>
      </c>
      <c r="O20" t="str">
        <f t="shared" si="3"/>
        <v>if os.path.exists(img_path_ext2):</v>
      </c>
      <c r="P20" t="str">
        <f t="shared" si="4"/>
        <v>ext2 = InlineImage(docx_tpl, img_path_ext2, height=Mm(60))</v>
      </c>
      <c r="Q20" t="s">
        <v>560</v>
      </c>
      <c r="R20" t="str">
        <f t="shared" si="5"/>
        <v>print(f'Advertencia: No se encontró la imagen {r_val['ext2']}')</v>
      </c>
      <c r="S20" t="str">
        <f t="shared" si="6"/>
        <v>ext2 = ''</v>
      </c>
      <c r="T20" t="s">
        <v>559</v>
      </c>
      <c r="U20" t="str">
        <f t="shared" si="7"/>
        <v>print(f'Advertencia: No se pudo cargar la imagen {r_val['ext2']}: {e}')</v>
      </c>
      <c r="V20" t="str">
        <f t="shared" si="8"/>
        <v>ext2 = ''</v>
      </c>
    </row>
    <row r="21" spans="4:22" x14ac:dyDescent="0.3">
      <c r="D21" t="s">
        <v>832</v>
      </c>
      <c r="E21" t="s">
        <v>40</v>
      </c>
      <c r="F21" t="s">
        <v>90</v>
      </c>
      <c r="G21" t="s">
        <v>356</v>
      </c>
      <c r="H21">
        <v>60</v>
      </c>
      <c r="I21" t="s">
        <v>155</v>
      </c>
      <c r="J21" t="s">
        <v>244</v>
      </c>
      <c r="K21" t="str">
        <f t="shared" si="0"/>
        <v>'construccion_m2' : r_val['construccion_m2'],</v>
      </c>
      <c r="L21" t="str">
        <f t="shared" si="1"/>
        <v>'ext3': ext3,</v>
      </c>
      <c r="M21" t="s">
        <v>558</v>
      </c>
      <c r="N21" t="str">
        <f t="shared" si="2"/>
        <v>img_path_ext3 = os.path.join(IMAGES_PATH, r_val['ext3'])</v>
      </c>
      <c r="O21" t="str">
        <f t="shared" si="3"/>
        <v>if os.path.exists(img_path_ext3):</v>
      </c>
      <c r="P21" t="str">
        <f t="shared" si="4"/>
        <v>ext3 = InlineImage(docx_tpl, img_path_ext3, height=Mm(60))</v>
      </c>
      <c r="Q21" t="s">
        <v>560</v>
      </c>
      <c r="R21" t="str">
        <f t="shared" si="5"/>
        <v>print(f'Advertencia: No se encontró la imagen {r_val['ext3']}')</v>
      </c>
      <c r="S21" t="str">
        <f t="shared" si="6"/>
        <v>ext3 = ''</v>
      </c>
      <c r="T21" t="s">
        <v>559</v>
      </c>
      <c r="U21" t="str">
        <f t="shared" si="7"/>
        <v>print(f'Advertencia: No se pudo cargar la imagen {r_val['ext3']}: {e}')</v>
      </c>
      <c r="V21" t="str">
        <f t="shared" si="8"/>
        <v>ext3 = ''</v>
      </c>
    </row>
    <row r="22" spans="4:22" x14ac:dyDescent="0.3">
      <c r="D22" t="s">
        <v>832</v>
      </c>
      <c r="E22" t="s">
        <v>41</v>
      </c>
      <c r="F22" t="s">
        <v>91</v>
      </c>
      <c r="G22" t="s">
        <v>357</v>
      </c>
      <c r="H22">
        <v>60</v>
      </c>
      <c r="I22" t="s">
        <v>156</v>
      </c>
      <c r="J22" t="s">
        <v>245</v>
      </c>
      <c r="K22" t="str">
        <f t="shared" si="0"/>
        <v>'edificios' : r_val['edificios'],</v>
      </c>
      <c r="L22" t="str">
        <f t="shared" si="1"/>
        <v>'ext4': ext4,</v>
      </c>
      <c r="M22" t="s">
        <v>558</v>
      </c>
      <c r="N22" t="str">
        <f t="shared" si="2"/>
        <v>img_path_ext4 = os.path.join(IMAGES_PATH, r_val['ext4'])</v>
      </c>
      <c r="O22" t="str">
        <f t="shared" si="3"/>
        <v>if os.path.exists(img_path_ext4):</v>
      </c>
      <c r="P22" t="str">
        <f t="shared" si="4"/>
        <v>ext4 = InlineImage(docx_tpl, img_path_ext4, height=Mm(60))</v>
      </c>
      <c r="Q22" t="s">
        <v>560</v>
      </c>
      <c r="R22" t="str">
        <f t="shared" si="5"/>
        <v>print(f'Advertencia: No se encontró la imagen {r_val['ext4']}')</v>
      </c>
      <c r="S22" t="str">
        <f t="shared" si="6"/>
        <v>ext4 = ''</v>
      </c>
      <c r="T22" t="s">
        <v>559</v>
      </c>
      <c r="U22" t="str">
        <f t="shared" si="7"/>
        <v>print(f'Advertencia: No se pudo cargar la imagen {r_val['ext4']}: {e}')</v>
      </c>
      <c r="V22" t="str">
        <f t="shared" si="8"/>
        <v>ext4 = ''</v>
      </c>
    </row>
    <row r="23" spans="4:22" x14ac:dyDescent="0.3">
      <c r="D23" t="s">
        <v>832</v>
      </c>
      <c r="E23" t="s">
        <v>42</v>
      </c>
      <c r="F23" t="s">
        <v>92</v>
      </c>
      <c r="G23" t="s">
        <v>266</v>
      </c>
      <c r="H23">
        <v>60</v>
      </c>
      <c r="I23" t="s">
        <v>157</v>
      </c>
      <c r="J23" t="s">
        <v>246</v>
      </c>
      <c r="K23" t="str">
        <f t="shared" si="0"/>
        <v>'niveles' : r_val['niveles'],</v>
      </c>
      <c r="L23" t="str">
        <f t="shared" si="1"/>
        <v>'botiquin': botiquin,</v>
      </c>
      <c r="M23" t="s">
        <v>558</v>
      </c>
      <c r="N23" t="str">
        <f t="shared" si="2"/>
        <v>img_path_botiquin = os.path.join(IMAGES_PATH, r_val['botiquin'])</v>
      </c>
      <c r="O23" t="str">
        <f t="shared" si="3"/>
        <v>if os.path.exists(img_path_botiquin):</v>
      </c>
      <c r="P23" t="str">
        <f t="shared" si="4"/>
        <v>botiquin = InlineImage(docx_tpl, img_path_botiquin, height=Mm(60))</v>
      </c>
      <c r="Q23" t="s">
        <v>560</v>
      </c>
      <c r="R23" t="str">
        <f t="shared" si="5"/>
        <v>print(f'Advertencia: No se encontró la imagen {r_val['botiquin']}')</v>
      </c>
      <c r="S23" t="str">
        <f t="shared" si="6"/>
        <v>botiquin = ''</v>
      </c>
      <c r="T23" t="s">
        <v>559</v>
      </c>
      <c r="U23" t="str">
        <f t="shared" si="7"/>
        <v>print(f'Advertencia: No se pudo cargar la imagen {r_val['botiquin']}: {e}')</v>
      </c>
      <c r="V23" t="str">
        <f t="shared" si="8"/>
        <v>botiquin = ''</v>
      </c>
    </row>
    <row r="24" spans="4:22" x14ac:dyDescent="0.3"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158</v>
      </c>
      <c r="J24" t="s">
        <v>247</v>
      </c>
      <c r="K24" t="str">
        <f t="shared" si="0"/>
        <v>'accesos' : r_val['accesos'],</v>
      </c>
      <c r="L24" t="str">
        <f t="shared" si="1"/>
        <v>'ruta1': ruta1,</v>
      </c>
      <c r="M24" t="s">
        <v>558</v>
      </c>
      <c r="N24" t="str">
        <f t="shared" si="2"/>
        <v>img_path_ruta1 = os.path.join(IMAGES_PATH, r_val['ruta1'])</v>
      </c>
      <c r="O24" t="str">
        <f t="shared" si="3"/>
        <v>if os.path.exists(img_path_ruta1):</v>
      </c>
      <c r="P24" t="str">
        <f t="shared" si="4"/>
        <v>ruta1 = InlineImage(docx_tpl, img_path_ruta1, height=Mm(50))</v>
      </c>
      <c r="Q24" t="s">
        <v>560</v>
      </c>
      <c r="R24" t="str">
        <f t="shared" si="5"/>
        <v>print(f'Advertencia: No se encontró la imagen {r_val['ruta1']}')</v>
      </c>
      <c r="S24" t="str">
        <f t="shared" si="6"/>
        <v>ruta1 = ''</v>
      </c>
      <c r="T24" t="s">
        <v>559</v>
      </c>
      <c r="U24" t="str">
        <f t="shared" si="7"/>
        <v>print(f'Advertencia: No se pudo cargar la imagen {r_val['ruta1']}: {e}')</v>
      </c>
      <c r="V24" t="str">
        <f t="shared" si="8"/>
        <v>ruta1 = ''</v>
      </c>
    </row>
    <row r="25" spans="4:22" x14ac:dyDescent="0.3"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159</v>
      </c>
      <c r="J25" t="s">
        <v>248</v>
      </c>
      <c r="K25" t="str">
        <f t="shared" si="0"/>
        <v>'salidas_emergencia' : r_val['salidas_emergencia'],</v>
      </c>
      <c r="L25" t="str">
        <f t="shared" si="1"/>
        <v>'ruta2': ruta2,</v>
      </c>
      <c r="M25" t="s">
        <v>558</v>
      </c>
      <c r="N25" t="str">
        <f t="shared" si="2"/>
        <v>img_path_ruta2 = os.path.join(IMAGES_PATH, r_val['ruta2'])</v>
      </c>
      <c r="O25" t="str">
        <f t="shared" si="3"/>
        <v>if os.path.exists(img_path_ruta2):</v>
      </c>
      <c r="P25" t="str">
        <f t="shared" si="4"/>
        <v>ruta2 = InlineImage(docx_tpl, img_path_ruta2, height=Mm(50))</v>
      </c>
      <c r="Q25" t="s">
        <v>560</v>
      </c>
      <c r="R25" t="str">
        <f t="shared" si="5"/>
        <v>print(f'Advertencia: No se encontró la imagen {r_val['ruta2']}')</v>
      </c>
      <c r="S25" t="str">
        <f t="shared" si="6"/>
        <v>ruta2 = ''</v>
      </c>
      <c r="T25" t="s">
        <v>559</v>
      </c>
      <c r="U25" t="str">
        <f t="shared" si="7"/>
        <v>print(f'Advertencia: No se pudo cargar la imagen {r_val['ruta2']}: {e}')</v>
      </c>
      <c r="V25" t="str">
        <f t="shared" si="8"/>
        <v>ruta2 = ''</v>
      </c>
    </row>
    <row r="26" spans="4:22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5</v>
      </c>
      <c r="J26" t="s">
        <v>249</v>
      </c>
      <c r="K26" t="str">
        <f t="shared" si="0"/>
        <v>'escaleras' : r_val['escaleras'],</v>
      </c>
      <c r="L26" t="str">
        <f t="shared" si="1"/>
        <v>'ruta3': ruta3,</v>
      </c>
      <c r="M26" t="s">
        <v>558</v>
      </c>
      <c r="N26" t="str">
        <f t="shared" si="2"/>
        <v>img_path_ruta3 = os.path.join(IMAGES_PATH, r_val['ruta3'])</v>
      </c>
      <c r="O26" t="str">
        <f t="shared" si="3"/>
        <v>if os.path.exists(img_path_ruta3):</v>
      </c>
      <c r="P26" t="str">
        <f t="shared" si="4"/>
        <v>ruta3 = InlineImage(docx_tpl, img_path_ruta3, height=Mm(50))</v>
      </c>
      <c r="Q26" t="s">
        <v>560</v>
      </c>
      <c r="R26" t="str">
        <f t="shared" si="5"/>
        <v>print(f'Advertencia: No se encontró la imagen {r_val['ruta3']}')</v>
      </c>
      <c r="S26" t="str">
        <f t="shared" si="6"/>
        <v>ruta3 = ''</v>
      </c>
      <c r="T26" t="s">
        <v>559</v>
      </c>
      <c r="U26" t="str">
        <f t="shared" si="7"/>
        <v>print(f'Advertencia: No se pudo cargar la imagen {r_val['ruta3']}: {e}')</v>
      </c>
      <c r="V26" t="str">
        <f t="shared" si="8"/>
        <v>ruta3 = ''</v>
      </c>
    </row>
    <row r="27" spans="4:22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160</v>
      </c>
      <c r="J27" t="s">
        <v>250</v>
      </c>
      <c r="K27" t="str">
        <f t="shared" si="0"/>
        <v>'escaleras_emergencia' : r_val['escaleras_emergencia'],</v>
      </c>
      <c r="L27" t="str">
        <f t="shared" si="1"/>
        <v>'salida': salida,</v>
      </c>
      <c r="M27" t="s">
        <v>558</v>
      </c>
      <c r="N27" t="str">
        <f t="shared" si="2"/>
        <v>img_path_salida = os.path.join(IMAGES_PATH, r_val['salida'])</v>
      </c>
      <c r="O27" t="str">
        <f t="shared" si="3"/>
        <v>if os.path.exists(img_path_salida):</v>
      </c>
      <c r="P27" t="str">
        <f t="shared" si="4"/>
        <v>salida = InlineImage(docx_tpl, img_path_salida, height=Mm(50))</v>
      </c>
      <c r="Q27" t="s">
        <v>560</v>
      </c>
      <c r="R27" t="str">
        <f t="shared" si="5"/>
        <v>print(f'Advertencia: No se encontró la imagen {r_val['salida']}')</v>
      </c>
      <c r="S27" t="str">
        <f t="shared" si="6"/>
        <v>salida = ''</v>
      </c>
      <c r="T27" t="s">
        <v>559</v>
      </c>
      <c r="U27" t="str">
        <f t="shared" si="7"/>
        <v>print(f'Advertencia: No se pudo cargar la imagen {r_val['salida']}: {e}')</v>
      </c>
      <c r="V27" t="str">
        <f t="shared" si="8"/>
        <v>salida = ''</v>
      </c>
    </row>
    <row r="28" spans="4:22" x14ac:dyDescent="0.3">
      <c r="D28" t="s">
        <v>832</v>
      </c>
      <c r="E28" t="s">
        <v>46</v>
      </c>
      <c r="F28" t="s">
        <v>97</v>
      </c>
      <c r="G28" t="s">
        <v>276</v>
      </c>
      <c r="H28">
        <v>60</v>
      </c>
      <c r="I28" t="s">
        <v>161</v>
      </c>
      <c r="J28" t="s">
        <v>251</v>
      </c>
      <c r="K28" t="str">
        <f t="shared" si="0"/>
        <v>'estacionamiento' : r_val['estacionamiento'],</v>
      </c>
      <c r="L28" t="str">
        <f t="shared" si="1"/>
        <v>'alarma': alarma,</v>
      </c>
      <c r="M28" t="s">
        <v>558</v>
      </c>
      <c r="N28" t="str">
        <f t="shared" si="2"/>
        <v>img_path_alarma = os.path.join(IMAGES_PATH, r_val['alarma'])</v>
      </c>
      <c r="O28" t="str">
        <f t="shared" si="3"/>
        <v>if os.path.exists(img_path_alarma):</v>
      </c>
      <c r="P28" t="str">
        <f t="shared" si="4"/>
        <v>alarma = InlineImage(docx_tpl, img_path_alarma, height=Mm(60))</v>
      </c>
      <c r="Q28" t="s">
        <v>560</v>
      </c>
      <c r="R28" t="str">
        <f t="shared" si="5"/>
        <v>print(f'Advertencia: No se encontró la imagen {r_val['alarma']}')</v>
      </c>
      <c r="S28" t="str">
        <f t="shared" si="6"/>
        <v>alarma = ''</v>
      </c>
      <c r="T28" t="s">
        <v>559</v>
      </c>
      <c r="U28" t="str">
        <f t="shared" si="7"/>
        <v>print(f'Advertencia: No se pudo cargar la imagen {r_val['alarma']}: {e}')</v>
      </c>
      <c r="V28" t="str">
        <f t="shared" si="8"/>
        <v>alarma = ''</v>
      </c>
    </row>
    <row r="29" spans="4:22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162</v>
      </c>
      <c r="J29" t="s">
        <v>252</v>
      </c>
      <c r="K29" t="str">
        <f t="shared" si="0"/>
        <v>'representante_legal' : r_val['representante_legal'],</v>
      </c>
      <c r="L29" t="str">
        <f t="shared" si="1"/>
        <v>'prohib1': prohib1,</v>
      </c>
      <c r="M29" t="s">
        <v>558</v>
      </c>
      <c r="N29" t="str">
        <f t="shared" si="2"/>
        <v>img_path_prohib1 = os.path.join(IMAGES_PATH, r_val['prohib1'])</v>
      </c>
      <c r="O29" t="str">
        <f t="shared" si="3"/>
        <v>if os.path.exists(img_path_prohib1):</v>
      </c>
      <c r="P29" t="str">
        <f t="shared" si="4"/>
        <v>prohib1 = InlineImage(docx_tpl, img_path_prohib1, height=Mm(50))</v>
      </c>
      <c r="Q29" t="s">
        <v>560</v>
      </c>
      <c r="R29" t="str">
        <f t="shared" si="5"/>
        <v>print(f'Advertencia: No se encontró la imagen {r_val['prohib1']}')</v>
      </c>
      <c r="S29" t="str">
        <f t="shared" si="6"/>
        <v>prohib1 = ''</v>
      </c>
      <c r="T29" t="s">
        <v>559</v>
      </c>
      <c r="U29" t="str">
        <f t="shared" si="7"/>
        <v>print(f'Advertencia: No se pudo cargar la imagen {r_val['prohib1']}: {e}')</v>
      </c>
      <c r="V29" t="str">
        <f t="shared" si="8"/>
        <v>prohib1 = ''</v>
      </c>
    </row>
    <row r="30" spans="4:22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163</v>
      </c>
      <c r="J30" t="s">
        <v>253</v>
      </c>
      <c r="K30" t="str">
        <f t="shared" si="0"/>
        <v>'responsable_pipc' : r_val['responsable_pipc'],</v>
      </c>
      <c r="L30" t="str">
        <f t="shared" si="1"/>
        <v>'prohib2': prohib2,</v>
      </c>
      <c r="M30" t="s">
        <v>558</v>
      </c>
      <c r="N30" t="str">
        <f t="shared" si="2"/>
        <v>img_path_prohib2 = os.path.join(IMAGES_PATH, r_val['prohib2'])</v>
      </c>
      <c r="O30" t="str">
        <f t="shared" si="3"/>
        <v>if os.path.exists(img_path_prohib2):</v>
      </c>
      <c r="P30" t="str">
        <f t="shared" si="4"/>
        <v>prohib2 = InlineImage(docx_tpl, img_path_prohib2, height=Mm(50))</v>
      </c>
      <c r="Q30" t="s">
        <v>560</v>
      </c>
      <c r="R30" t="str">
        <f t="shared" si="5"/>
        <v>print(f'Advertencia: No se encontró la imagen {r_val['prohib2']}')</v>
      </c>
      <c r="S30" t="str">
        <f t="shared" si="6"/>
        <v>prohib2 = ''</v>
      </c>
      <c r="T30" t="s">
        <v>559</v>
      </c>
      <c r="U30" t="str">
        <f t="shared" si="7"/>
        <v>print(f'Advertencia: No se pudo cargar la imagen {r_val['prohib2']}: {e}')</v>
      </c>
      <c r="V30" t="str">
        <f t="shared" si="8"/>
        <v>prohib2 = ''</v>
      </c>
    </row>
    <row r="31" spans="4:22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164</v>
      </c>
      <c r="J31" t="s">
        <v>254</v>
      </c>
      <c r="K31" t="str">
        <f t="shared" si="0"/>
        <v>'trabajadores' : r_val['trabajadores'],</v>
      </c>
      <c r="L31" t="str">
        <f t="shared" si="1"/>
        <v>'prohib3': prohib3,</v>
      </c>
      <c r="M31" t="s">
        <v>558</v>
      </c>
      <c r="N31" t="str">
        <f t="shared" si="2"/>
        <v>img_path_prohib3 = os.path.join(IMAGES_PATH, r_val['prohib3'])</v>
      </c>
      <c r="O31" t="str">
        <f t="shared" si="3"/>
        <v>if os.path.exists(img_path_prohib3):</v>
      </c>
      <c r="P31" t="str">
        <f t="shared" si="4"/>
        <v>prohib3 = InlineImage(docx_tpl, img_path_prohib3, height=Mm(50))</v>
      </c>
      <c r="Q31" t="s">
        <v>560</v>
      </c>
      <c r="R31" t="str">
        <f t="shared" si="5"/>
        <v>print(f'Advertencia: No se encontró la imagen {r_val['prohib3']}')</v>
      </c>
      <c r="S31" t="str">
        <f t="shared" si="6"/>
        <v>prohib3 = ''</v>
      </c>
      <c r="T31" t="s">
        <v>559</v>
      </c>
      <c r="U31" t="str">
        <f t="shared" si="7"/>
        <v>print(f'Advertencia: No se pudo cargar la imagen {r_val['prohib3']}: {e}')</v>
      </c>
      <c r="V31" t="str">
        <f t="shared" si="8"/>
        <v>prohib3 = ''</v>
      </c>
    </row>
    <row r="32" spans="4:22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165</v>
      </c>
      <c r="J32" t="s">
        <v>255</v>
      </c>
      <c r="K32" t="str">
        <f t="shared" si="0"/>
        <v>'poblacion_discapacidad' : r_val['poblacion_discapacidad'],</v>
      </c>
      <c r="L32" t="str">
        <f t="shared" si="1"/>
        <v>'prohib4': prohib4,</v>
      </c>
      <c r="M32" t="s">
        <v>558</v>
      </c>
      <c r="N32" t="str">
        <f t="shared" si="2"/>
        <v>img_path_prohib4 = os.path.join(IMAGES_PATH, r_val['prohib4'])</v>
      </c>
      <c r="O32" t="str">
        <f t="shared" si="3"/>
        <v>if os.path.exists(img_path_prohib4):</v>
      </c>
      <c r="P32" t="str">
        <f t="shared" si="4"/>
        <v>prohib4 = InlineImage(docx_tpl, img_path_prohib4, height=Mm(50))</v>
      </c>
      <c r="Q32" t="s">
        <v>560</v>
      </c>
      <c r="R32" t="str">
        <f t="shared" si="5"/>
        <v>print(f'Advertencia: No se encontró la imagen {r_val['prohib4']}')</v>
      </c>
      <c r="S32" t="str">
        <f t="shared" si="6"/>
        <v>prohib4 = ''</v>
      </c>
      <c r="T32" t="s">
        <v>559</v>
      </c>
      <c r="U32" t="str">
        <f t="shared" si="7"/>
        <v>print(f'Advertencia: No se pudo cargar la imagen {r_val['prohib4']}: {e}')</v>
      </c>
      <c r="V32" t="str">
        <f t="shared" si="8"/>
        <v>prohib4 = ''</v>
      </c>
    </row>
    <row r="33" spans="4:22" x14ac:dyDescent="0.3">
      <c r="D33" t="s">
        <v>832</v>
      </c>
      <c r="E33" t="s">
        <v>51</v>
      </c>
      <c r="F33" t="s">
        <v>102</v>
      </c>
      <c r="G33" t="s">
        <v>366</v>
      </c>
      <c r="H33">
        <v>160</v>
      </c>
      <c r="I33" t="s">
        <v>166</v>
      </c>
      <c r="J33" t="s">
        <v>256</v>
      </c>
      <c r="K33" t="str">
        <f t="shared" si="0"/>
        <v>'hombres' : r_val['hombres'],</v>
      </c>
      <c r="L33" t="str">
        <f t="shared" si="1"/>
        <v>'layout': layout,</v>
      </c>
      <c r="M33" t="s">
        <v>558</v>
      </c>
      <c r="N33" t="str">
        <f t="shared" si="2"/>
        <v>img_path_layout = os.path.join(IMAGES_PATH, r_val['layout'])</v>
      </c>
      <c r="O33" t="str">
        <f t="shared" si="3"/>
        <v>if os.path.exists(img_path_layout):</v>
      </c>
      <c r="P33" t="str">
        <f t="shared" si="4"/>
        <v>layout = InlineImage(docx_tpl, img_path_layout, height=Mm(160))</v>
      </c>
      <c r="Q33" t="s">
        <v>560</v>
      </c>
      <c r="R33" t="str">
        <f t="shared" si="5"/>
        <v>print(f'Advertencia: No se encontró la imagen {r_val['layout']}')</v>
      </c>
      <c r="S33" t="str">
        <f t="shared" si="6"/>
        <v>layout = ''</v>
      </c>
      <c r="T33" t="s">
        <v>559</v>
      </c>
      <c r="U33" t="str">
        <f t="shared" si="7"/>
        <v>print(f'Advertencia: No se pudo cargar la imagen {r_val['layout']}: {e}')</v>
      </c>
      <c r="V33" t="str">
        <f t="shared" si="8"/>
        <v>layout = ''</v>
      </c>
    </row>
    <row r="34" spans="4:22" x14ac:dyDescent="0.3"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167</v>
      </c>
      <c r="J34" t="s">
        <v>257</v>
      </c>
      <c r="K34" t="str">
        <f t="shared" si="0"/>
        <v>'mujeres' : r_val['mujeres'],</v>
      </c>
      <c r="L34" t="str">
        <f t="shared" si="1"/>
        <v>'cap1': cap1,</v>
      </c>
      <c r="M34" t="s">
        <v>558</v>
      </c>
      <c r="N34" t="str">
        <f t="shared" si="2"/>
        <v>img_path_cap1 = os.path.join(IMAGES_PATH, r_val['cap1'])</v>
      </c>
      <c r="O34" t="str">
        <f t="shared" si="3"/>
        <v>if os.path.exists(img_path_cap1):</v>
      </c>
      <c r="P34" t="str">
        <f t="shared" si="4"/>
        <v>cap1 = InlineImage(docx_tpl, img_path_cap1, height=Mm(60))</v>
      </c>
      <c r="Q34" t="s">
        <v>560</v>
      </c>
      <c r="R34" t="str">
        <f t="shared" si="5"/>
        <v>print(f'Advertencia: No se encontró la imagen {r_val['cap1']}')</v>
      </c>
      <c r="S34" t="str">
        <f t="shared" si="6"/>
        <v>cap1 = ''</v>
      </c>
      <c r="T34" t="s">
        <v>559</v>
      </c>
      <c r="U34" t="str">
        <f t="shared" si="7"/>
        <v>print(f'Advertencia: No se pudo cargar la imagen {r_val['cap1']}: {e}')</v>
      </c>
      <c r="V34" t="str">
        <f t="shared" si="8"/>
        <v>cap1 = ''</v>
      </c>
    </row>
    <row r="35" spans="4:22" x14ac:dyDescent="0.3"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168</v>
      </c>
      <c r="J35" t="s">
        <v>258</v>
      </c>
      <c r="K35" t="str">
        <f t="shared" si="0"/>
        <v>'hombre_dicapacidad' : r_val['hombre_dicapacidad'],</v>
      </c>
      <c r="L35" t="str">
        <f t="shared" si="1"/>
        <v>'cap2': cap2,</v>
      </c>
      <c r="M35" t="s">
        <v>558</v>
      </c>
      <c r="N35" t="str">
        <f t="shared" si="2"/>
        <v>img_path_cap2 = os.path.join(IMAGES_PATH, r_val['cap2'])</v>
      </c>
      <c r="O35" t="str">
        <f t="shared" si="3"/>
        <v>if os.path.exists(img_path_cap2):</v>
      </c>
      <c r="P35" t="str">
        <f t="shared" si="4"/>
        <v>cap2 = InlineImage(docx_tpl, img_path_cap2, height=Mm(60))</v>
      </c>
      <c r="Q35" t="s">
        <v>560</v>
      </c>
      <c r="R35" t="str">
        <f t="shared" si="5"/>
        <v>print(f'Advertencia: No se encontró la imagen {r_val['cap2']}')</v>
      </c>
      <c r="S35" t="str">
        <f t="shared" si="6"/>
        <v>cap2 = ''</v>
      </c>
      <c r="T35" t="s">
        <v>559</v>
      </c>
      <c r="U35" t="str">
        <f t="shared" si="7"/>
        <v>print(f'Advertencia: No se pudo cargar la imagen {r_val['cap2']}: {e}')</v>
      </c>
      <c r="V35" t="str">
        <f t="shared" si="8"/>
        <v>cap2 = ''</v>
      </c>
    </row>
    <row r="36" spans="4:22" x14ac:dyDescent="0.3"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169</v>
      </c>
      <c r="J36" t="s">
        <v>259</v>
      </c>
      <c r="K36" t="str">
        <f t="shared" si="0"/>
        <v>'mujeres_discapacidad' : r_val['mujeres_discapacidad'],</v>
      </c>
      <c r="L36" t="str">
        <f t="shared" si="1"/>
        <v>'cap3': cap3,</v>
      </c>
      <c r="M36" t="s">
        <v>558</v>
      </c>
      <c r="N36" t="str">
        <f t="shared" si="2"/>
        <v>img_path_cap3 = os.path.join(IMAGES_PATH, r_val['cap3'])</v>
      </c>
      <c r="O36" t="str">
        <f t="shared" si="3"/>
        <v>if os.path.exists(img_path_cap3):</v>
      </c>
      <c r="P36" t="str">
        <f t="shared" si="4"/>
        <v>cap3 = InlineImage(docx_tpl, img_path_cap3, height=Mm(60))</v>
      </c>
      <c r="Q36" t="s">
        <v>560</v>
      </c>
      <c r="R36" t="str">
        <f t="shared" si="5"/>
        <v>print(f'Advertencia: No se encontró la imagen {r_val['cap3']}')</v>
      </c>
      <c r="S36" t="str">
        <f t="shared" si="6"/>
        <v>cap3 = ''</v>
      </c>
      <c r="T36" t="s">
        <v>559</v>
      </c>
      <c r="U36" t="str">
        <f t="shared" si="7"/>
        <v>print(f'Advertencia: No se pudo cargar la imagen {r_val['cap3']}: {e}')</v>
      </c>
      <c r="V36" t="str">
        <f t="shared" si="8"/>
        <v>cap3 = ''</v>
      </c>
    </row>
    <row r="37" spans="4:22" x14ac:dyDescent="0.3"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170</v>
      </c>
      <c r="J37" t="s">
        <v>260</v>
      </c>
      <c r="K37" t="str">
        <f t="shared" si="0"/>
        <v>'turnos' : r_val['turnos'],</v>
      </c>
      <c r="L37" t="str">
        <f t="shared" si="1"/>
        <v>'cap4': cap4,</v>
      </c>
      <c r="M37" t="s">
        <v>558</v>
      </c>
      <c r="N37" t="str">
        <f t="shared" si="2"/>
        <v>img_path_cap4 = os.path.join(IMAGES_PATH, r_val['cap4'])</v>
      </c>
      <c r="O37" t="str">
        <f t="shared" si="3"/>
        <v>if os.path.exists(img_path_cap4):</v>
      </c>
      <c r="P37" t="str">
        <f t="shared" si="4"/>
        <v>cap4 = InlineImage(docx_tpl, img_path_cap4, height=Mm(60))</v>
      </c>
      <c r="Q37" t="s">
        <v>560</v>
      </c>
      <c r="R37" t="str">
        <f t="shared" si="5"/>
        <v>print(f'Advertencia: No se encontró la imagen {r_val['cap4']}')</v>
      </c>
      <c r="S37" t="str">
        <f t="shared" si="6"/>
        <v>cap4 = ''</v>
      </c>
      <c r="T37" t="s">
        <v>559</v>
      </c>
      <c r="U37" t="str">
        <f t="shared" si="7"/>
        <v>print(f'Advertencia: No se pudo cargar la imagen {r_val['cap4']}: {e}')</v>
      </c>
      <c r="V37" t="str">
        <f t="shared" si="8"/>
        <v>cap4 = ''</v>
      </c>
    </row>
    <row r="38" spans="4:22" x14ac:dyDescent="0.3"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171</v>
      </c>
      <c r="J38" t="s">
        <v>261</v>
      </c>
      <c r="K38" t="str">
        <f t="shared" si="0"/>
        <v>'visitantes' : r_val['visitantes'],</v>
      </c>
      <c r="L38" t="str">
        <f t="shared" si="1"/>
        <v>'cap5': cap5,</v>
      </c>
      <c r="M38" t="s">
        <v>558</v>
      </c>
      <c r="N38" t="str">
        <f t="shared" si="2"/>
        <v>img_path_cap5 = os.path.join(IMAGES_PATH, r_val['cap5'])</v>
      </c>
      <c r="O38" t="str">
        <f t="shared" si="3"/>
        <v>if os.path.exists(img_path_cap5):</v>
      </c>
      <c r="P38" t="str">
        <f t="shared" si="4"/>
        <v>cap5 = InlineImage(docx_tpl, img_path_cap5, height=Mm(60))</v>
      </c>
      <c r="Q38" t="s">
        <v>560</v>
      </c>
      <c r="R38" t="str">
        <f t="shared" si="5"/>
        <v>print(f'Advertencia: No se encontró la imagen {r_val['cap5']}')</v>
      </c>
      <c r="S38" t="str">
        <f t="shared" si="6"/>
        <v>cap5 = ''</v>
      </c>
      <c r="T38" t="s">
        <v>559</v>
      </c>
      <c r="U38" t="str">
        <f t="shared" si="7"/>
        <v>print(f'Advertencia: No se pudo cargar la imagen {r_val['cap5']}: {e}')</v>
      </c>
      <c r="V38" t="str">
        <f t="shared" si="8"/>
        <v>cap5 = ''</v>
      </c>
    </row>
    <row r="39" spans="4:22" x14ac:dyDescent="0.3"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172</v>
      </c>
      <c r="J39" t="s">
        <v>262</v>
      </c>
      <c r="K39" t="str">
        <f t="shared" si="0"/>
        <v>'proveedores' : r_val['proveedores'],</v>
      </c>
      <c r="L39" t="str">
        <f t="shared" si="1"/>
        <v>'cap6': cap6,</v>
      </c>
      <c r="M39" t="s">
        <v>558</v>
      </c>
      <c r="N39" t="str">
        <f t="shared" si="2"/>
        <v>img_path_cap6 = os.path.join(IMAGES_PATH, r_val['cap6'])</v>
      </c>
      <c r="O39" t="str">
        <f t="shared" si="3"/>
        <v>if os.path.exists(img_path_cap6):</v>
      </c>
      <c r="P39" t="str">
        <f t="shared" si="4"/>
        <v>cap6 = InlineImage(docx_tpl, img_path_cap6, height=Mm(60))</v>
      </c>
      <c r="Q39" t="s">
        <v>560</v>
      </c>
      <c r="R39" t="str">
        <f t="shared" si="5"/>
        <v>print(f'Advertencia: No se encontró la imagen {r_val['cap6']}')</v>
      </c>
      <c r="S39" t="str">
        <f t="shared" si="6"/>
        <v>cap6 = ''</v>
      </c>
      <c r="T39" t="s">
        <v>559</v>
      </c>
      <c r="U39" t="str">
        <f t="shared" si="7"/>
        <v>print(f'Advertencia: No se pudo cargar la imagen {r_val['cap6']}: {e}')</v>
      </c>
      <c r="V39" t="str">
        <f t="shared" si="8"/>
        <v>cap6 = ''</v>
      </c>
    </row>
    <row r="40" spans="4:22" x14ac:dyDescent="0.3"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173</v>
      </c>
      <c r="J40" t="s">
        <v>263</v>
      </c>
      <c r="K40" t="str">
        <f t="shared" si="0"/>
        <v>'dias' : r_val['dias'],</v>
      </c>
      <c r="L40" t="str">
        <f t="shared" si="1"/>
        <v>'cap7': cap7,</v>
      </c>
      <c r="M40" t="s">
        <v>558</v>
      </c>
      <c r="N40" t="str">
        <f t="shared" si="2"/>
        <v>img_path_cap7 = os.path.join(IMAGES_PATH, r_val['cap7'])</v>
      </c>
      <c r="O40" t="str">
        <f t="shared" si="3"/>
        <v>if os.path.exists(img_path_cap7):</v>
      </c>
      <c r="P40" t="str">
        <f t="shared" si="4"/>
        <v>cap7 = InlineImage(docx_tpl, img_path_cap7, height=Mm(60))</v>
      </c>
      <c r="Q40" t="s">
        <v>560</v>
      </c>
      <c r="R40" t="str">
        <f t="shared" si="5"/>
        <v>print(f'Advertencia: No se encontró la imagen {r_val['cap7']}')</v>
      </c>
      <c r="S40" t="str">
        <f t="shared" si="6"/>
        <v>cap7 = ''</v>
      </c>
      <c r="T40" t="s">
        <v>559</v>
      </c>
      <c r="U40" t="str">
        <f t="shared" si="7"/>
        <v>print(f'Advertencia: No se pudo cargar la imagen {r_val['cap7']}: {e}')</v>
      </c>
      <c r="V40" t="str">
        <f t="shared" si="8"/>
        <v>cap7 = ''</v>
      </c>
    </row>
    <row r="41" spans="4:22" x14ac:dyDescent="0.3"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174</v>
      </c>
      <c r="J41" t="s">
        <v>264</v>
      </c>
      <c r="K41" t="str">
        <f t="shared" si="0"/>
        <v>'horario' : r_val['horario'],</v>
      </c>
      <c r="L41" t="str">
        <f t="shared" si="1"/>
        <v>'cap8': cap8,</v>
      </c>
      <c r="M41" t="s">
        <v>558</v>
      </c>
      <c r="N41" t="str">
        <f t="shared" si="2"/>
        <v>img_path_cap8 = os.path.join(IMAGES_PATH, r_val['cap8'])</v>
      </c>
      <c r="O41" t="str">
        <f t="shared" si="3"/>
        <v>if os.path.exists(img_path_cap8):</v>
      </c>
      <c r="P41" t="str">
        <f t="shared" si="4"/>
        <v>cap8 = InlineImage(docx_tpl, img_path_cap8, height=Mm(60))</v>
      </c>
      <c r="Q41" t="s">
        <v>560</v>
      </c>
      <c r="R41" t="str">
        <f t="shared" si="5"/>
        <v>print(f'Advertencia: No se encontró la imagen {r_val['cap8']}')</v>
      </c>
      <c r="S41" t="str">
        <f t="shared" si="6"/>
        <v>cap8 = ''</v>
      </c>
      <c r="T41" t="s">
        <v>559</v>
      </c>
      <c r="U41" t="str">
        <f t="shared" si="7"/>
        <v>print(f'Advertencia: No se pudo cargar la imagen {r_val['cap8']}: {e}')</v>
      </c>
      <c r="V41" t="str">
        <f t="shared" si="8"/>
        <v>cap8 = ''</v>
      </c>
    </row>
    <row r="42" spans="4:22" x14ac:dyDescent="0.3"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</v>
      </c>
      <c r="J42" t="s">
        <v>265</v>
      </c>
      <c r="K42" t="str">
        <f t="shared" si="0"/>
        <v>'senial_informacion' : r_val['senial_informacion'],</v>
      </c>
      <c r="L42" t="str">
        <f t="shared" si="1"/>
        <v>'cap9': cap9,</v>
      </c>
      <c r="M42" t="s">
        <v>558</v>
      </c>
      <c r="N42" t="str">
        <f t="shared" si="2"/>
        <v>img_path_cap9 = os.path.join(IMAGES_PATH, r_val['cap9'])</v>
      </c>
      <c r="O42" t="str">
        <f t="shared" si="3"/>
        <v>if os.path.exists(img_path_cap9):</v>
      </c>
      <c r="P42" t="str">
        <f t="shared" si="4"/>
        <v>cap9 = InlineImage(docx_tpl, img_path_cap9, height=Mm(60))</v>
      </c>
      <c r="Q42" t="s">
        <v>560</v>
      </c>
      <c r="R42" t="str">
        <f t="shared" si="5"/>
        <v>print(f'Advertencia: No se encontró la imagen {r_val['cap9']}')</v>
      </c>
      <c r="S42" t="str">
        <f t="shared" si="6"/>
        <v>cap9 = ''</v>
      </c>
      <c r="T42" t="s">
        <v>559</v>
      </c>
      <c r="U42" t="str">
        <f t="shared" si="7"/>
        <v>print(f'Advertencia: No se pudo cargar la imagen {r_val['cap9']}: {e}')</v>
      </c>
      <c r="V42" t="str">
        <f t="shared" si="8"/>
        <v>cap9 = ''</v>
      </c>
    </row>
    <row r="43" spans="4:22" x14ac:dyDescent="0.3"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410</v>
      </c>
      <c r="J43" t="s">
        <v>266</v>
      </c>
      <c r="K43" t="str">
        <f t="shared" si="0"/>
        <v>'botiquin_emer' : r_val['botiquin_emer'],</v>
      </c>
      <c r="L43" t="str">
        <f t="shared" si="1"/>
        <v>'cap10': cap10,</v>
      </c>
      <c r="M43" t="s">
        <v>558</v>
      </c>
      <c r="N43" t="str">
        <f t="shared" si="2"/>
        <v>img_path_cap10 = os.path.join(IMAGES_PATH, r_val['cap10'])</v>
      </c>
      <c r="O43" t="str">
        <f t="shared" si="3"/>
        <v>if os.path.exists(img_path_cap10):</v>
      </c>
      <c r="P43" t="str">
        <f t="shared" si="4"/>
        <v>cap10 = InlineImage(docx_tpl, img_path_cap10, height=Mm(60))</v>
      </c>
      <c r="Q43" t="s">
        <v>560</v>
      </c>
      <c r="R43" t="str">
        <f t="shared" si="5"/>
        <v>print(f'Advertencia: No se encontró la imagen {r_val['cap10']}')</v>
      </c>
      <c r="S43" t="str">
        <f t="shared" si="6"/>
        <v>cap10 = ''</v>
      </c>
      <c r="T43" t="s">
        <v>559</v>
      </c>
      <c r="U43" t="str">
        <f t="shared" si="7"/>
        <v>print(f'Advertencia: No se pudo cargar la imagen {r_val['cap10']}: {e}')</v>
      </c>
      <c r="V43" t="str">
        <f t="shared" si="8"/>
        <v>cap10 = ''</v>
      </c>
    </row>
    <row r="44" spans="4:22" x14ac:dyDescent="0.3"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176</v>
      </c>
      <c r="J44" t="s">
        <v>267</v>
      </c>
      <c r="K44" t="str">
        <f t="shared" si="0"/>
        <v>'ubicación_bot' : r_val['ubicación_bot'],</v>
      </c>
      <c r="L44" t="str">
        <f t="shared" si="1"/>
        <v>'cap11': cap11,</v>
      </c>
      <c r="M44" t="s">
        <v>558</v>
      </c>
      <c r="N44" t="str">
        <f t="shared" si="2"/>
        <v>img_path_cap11 = os.path.join(IMAGES_PATH, r_val['cap11'])</v>
      </c>
      <c r="O44" t="str">
        <f t="shared" si="3"/>
        <v>if os.path.exists(img_path_cap11):</v>
      </c>
      <c r="P44" t="str">
        <f t="shared" si="4"/>
        <v>cap11 = InlineImage(docx_tpl, img_path_cap11, height=Mm(60))</v>
      </c>
      <c r="Q44" t="s">
        <v>560</v>
      </c>
      <c r="R44" t="str">
        <f t="shared" si="5"/>
        <v>print(f'Advertencia: No se encontró la imagen {r_val['cap11']}')</v>
      </c>
      <c r="S44" t="str">
        <f t="shared" si="6"/>
        <v>cap11 = ''</v>
      </c>
      <c r="T44" t="s">
        <v>559</v>
      </c>
      <c r="U44" t="str">
        <f t="shared" si="7"/>
        <v>print(f'Advertencia: No se pudo cargar la imagen {r_val['cap11']}: {e}')</v>
      </c>
      <c r="V44" t="str">
        <f t="shared" si="8"/>
        <v>cap11 = ''</v>
      </c>
    </row>
    <row r="45" spans="4:22" x14ac:dyDescent="0.3"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177</v>
      </c>
      <c r="J45" t="s">
        <v>268</v>
      </c>
      <c r="K45" t="str">
        <f t="shared" si="0"/>
        <v>'extintor' : r_val['extintor'],</v>
      </c>
      <c r="L45" t="str">
        <f t="shared" si="1"/>
        <v>'cap12': cap12,</v>
      </c>
      <c r="M45" t="s">
        <v>558</v>
      </c>
      <c r="N45" t="str">
        <f t="shared" si="2"/>
        <v>img_path_cap12 = os.path.join(IMAGES_PATH, r_val['cap12'])</v>
      </c>
      <c r="O45" t="str">
        <f t="shared" si="3"/>
        <v>if os.path.exists(img_path_cap12):</v>
      </c>
      <c r="P45" t="str">
        <f t="shared" si="4"/>
        <v>cap12 = InlineImage(docx_tpl, img_path_cap12, height=Mm(60))</v>
      </c>
      <c r="Q45" t="s">
        <v>560</v>
      </c>
      <c r="R45" t="str">
        <f t="shared" si="5"/>
        <v>print(f'Advertencia: No se encontró la imagen {r_val['cap12']}')</v>
      </c>
      <c r="S45" t="str">
        <f t="shared" si="6"/>
        <v>cap12 = ''</v>
      </c>
      <c r="T45" t="s">
        <v>559</v>
      </c>
      <c r="U45" t="str">
        <f t="shared" si="7"/>
        <v>print(f'Advertencia: No se pudo cargar la imagen {r_val['cap12']}: {e}')</v>
      </c>
      <c r="V45" t="str">
        <f t="shared" si="8"/>
        <v>cap12 = ''</v>
      </c>
    </row>
    <row r="46" spans="4:22" x14ac:dyDescent="0.3"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178</v>
      </c>
      <c r="J46" t="s">
        <v>269</v>
      </c>
      <c r="K46" t="str">
        <f t="shared" si="0"/>
        <v>'ubicación_ext' : r_val['ubicación_ext'],</v>
      </c>
      <c r="L46" t="str">
        <f t="shared" si="1"/>
        <v>'sim1': sim1,</v>
      </c>
      <c r="M46" t="s">
        <v>558</v>
      </c>
      <c r="N46" t="str">
        <f t="shared" si="2"/>
        <v>img_path_sim1 = os.path.join(IMAGES_PATH, r_val['sim1'])</v>
      </c>
      <c r="O46" t="str">
        <f t="shared" si="3"/>
        <v>if os.path.exists(img_path_sim1):</v>
      </c>
      <c r="P46" t="str">
        <f t="shared" si="4"/>
        <v>sim1 = InlineImage(docx_tpl, img_path_sim1, height=Mm(60))</v>
      </c>
      <c r="Q46" t="s">
        <v>560</v>
      </c>
      <c r="R46" t="str">
        <f t="shared" si="5"/>
        <v>print(f'Advertencia: No se encontró la imagen {r_val['sim1']}')</v>
      </c>
      <c r="S46" t="str">
        <f t="shared" si="6"/>
        <v>sim1 = ''</v>
      </c>
      <c r="T46" t="s">
        <v>559</v>
      </c>
      <c r="U46" t="str">
        <f t="shared" si="7"/>
        <v>print(f'Advertencia: No se pudo cargar la imagen {r_val['sim1']}: {e}')</v>
      </c>
      <c r="V46" t="str">
        <f t="shared" si="8"/>
        <v>sim1 = ''</v>
      </c>
    </row>
    <row r="47" spans="4:22" x14ac:dyDescent="0.3"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697</v>
      </c>
      <c r="J47" t="s">
        <v>699</v>
      </c>
      <c r="K47" t="str">
        <f t="shared" ref="K47:K78" si="9">+_xlfn.CONCAT("'",I47,"' : r_val['",I47,"'],")</f>
        <v>'ext_pqs' : r_val['ext_pqs'],</v>
      </c>
      <c r="L47" t="str">
        <f t="shared" si="1"/>
        <v>'sim2': sim2,</v>
      </c>
      <c r="M47" t="s">
        <v>558</v>
      </c>
      <c r="N47" t="str">
        <f t="shared" si="2"/>
        <v>img_path_sim2 = os.path.join(IMAGES_PATH, r_val['sim2'])</v>
      </c>
      <c r="O47" t="str">
        <f t="shared" si="3"/>
        <v>if os.path.exists(img_path_sim2):</v>
      </c>
      <c r="P47" t="str">
        <f t="shared" si="4"/>
        <v>sim2 = InlineImage(docx_tpl, img_path_sim2, height=Mm(60))</v>
      </c>
      <c r="Q47" t="s">
        <v>560</v>
      </c>
      <c r="R47" t="str">
        <f t="shared" si="5"/>
        <v>print(f'Advertencia: No se encontró la imagen {r_val['sim2']}')</v>
      </c>
      <c r="S47" t="str">
        <f t="shared" si="6"/>
        <v>sim2 = ''</v>
      </c>
      <c r="T47" t="s">
        <v>559</v>
      </c>
      <c r="U47" t="str">
        <f t="shared" si="7"/>
        <v>print(f'Advertencia: No se pudo cargar la imagen {r_val['sim2']}: {e}')</v>
      </c>
      <c r="V47" t="str">
        <f t="shared" si="8"/>
        <v>sim2 = ''</v>
      </c>
    </row>
    <row r="48" spans="4:22" x14ac:dyDescent="0.3"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698</v>
      </c>
      <c r="J48" t="s">
        <v>700</v>
      </c>
      <c r="K48" t="str">
        <f t="shared" si="9"/>
        <v>'ext_co2' : r_val['ext_co2'],</v>
      </c>
      <c r="L48" t="str">
        <f t="shared" si="1"/>
        <v>'sim3': sim3,</v>
      </c>
      <c r="M48" t="s">
        <v>558</v>
      </c>
      <c r="N48" t="str">
        <f t="shared" si="2"/>
        <v>img_path_sim3 = os.path.join(IMAGES_PATH, r_val['sim3'])</v>
      </c>
      <c r="O48" t="str">
        <f t="shared" si="3"/>
        <v>if os.path.exists(img_path_sim3):</v>
      </c>
      <c r="P48" t="str">
        <f t="shared" si="4"/>
        <v>sim3 = InlineImage(docx_tpl, img_path_sim3, height=Mm(60))</v>
      </c>
      <c r="Q48" t="s">
        <v>560</v>
      </c>
      <c r="R48" t="str">
        <f t="shared" si="5"/>
        <v>print(f'Advertencia: No se encontró la imagen {r_val['sim3']}')</v>
      </c>
      <c r="S48" t="str">
        <f t="shared" si="6"/>
        <v>sim3 = ''</v>
      </c>
      <c r="T48" t="s">
        <v>559</v>
      </c>
      <c r="U48" t="str">
        <f t="shared" si="7"/>
        <v>print(f'Advertencia: No se pudo cargar la imagen {r_val['sim3']}: {e}')</v>
      </c>
      <c r="V48" t="str">
        <f t="shared" si="8"/>
        <v>sim3 = ''</v>
      </c>
    </row>
    <row r="49" spans="4:22" x14ac:dyDescent="0.3"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179</v>
      </c>
      <c r="J49" t="s">
        <v>270</v>
      </c>
      <c r="K49" t="str">
        <f t="shared" si="9"/>
        <v>'paros_emergencia' : r_val['paros_emergencia'],</v>
      </c>
      <c r="L49" t="str">
        <f t="shared" si="1"/>
        <v>'sim4': sim4,</v>
      </c>
      <c r="M49" t="s">
        <v>558</v>
      </c>
      <c r="N49" t="str">
        <f t="shared" si="2"/>
        <v>img_path_sim4 = os.path.join(IMAGES_PATH, r_val['sim4'])</v>
      </c>
      <c r="O49" t="str">
        <f t="shared" si="3"/>
        <v>if os.path.exists(img_path_sim4):</v>
      </c>
      <c r="P49" t="str">
        <f t="shared" si="4"/>
        <v>sim4 = InlineImage(docx_tpl, img_path_sim4, height=Mm(60))</v>
      </c>
      <c r="Q49" t="s">
        <v>560</v>
      </c>
      <c r="R49" t="str">
        <f t="shared" si="5"/>
        <v>print(f'Advertencia: No se encontró la imagen {r_val['sim4']}')</v>
      </c>
      <c r="S49" t="str">
        <f t="shared" si="6"/>
        <v>sim4 = ''</v>
      </c>
      <c r="T49" t="s">
        <v>559</v>
      </c>
      <c r="U49" t="str">
        <f t="shared" si="7"/>
        <v>print(f'Advertencia: No se pudo cargar la imagen {r_val['sim4']}: {e}')</v>
      </c>
      <c r="V49" t="str">
        <f t="shared" si="8"/>
        <v>sim4 = ''</v>
      </c>
    </row>
    <row r="50" spans="4:22" x14ac:dyDescent="0.3"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180</v>
      </c>
      <c r="J50" t="s">
        <v>271</v>
      </c>
      <c r="K50" t="str">
        <f t="shared" si="9"/>
        <v>'ubicación_pe' : r_val['ubicación_pe'],</v>
      </c>
      <c r="L50" t="str">
        <f t="shared" si="1"/>
        <v>'sim5': sim5,</v>
      </c>
      <c r="M50" t="s">
        <v>558</v>
      </c>
      <c r="N50" t="str">
        <f t="shared" si="2"/>
        <v>img_path_sim5 = os.path.join(IMAGES_PATH, r_val['sim5'])</v>
      </c>
      <c r="O50" t="str">
        <f t="shared" si="3"/>
        <v>if os.path.exists(img_path_sim5):</v>
      </c>
      <c r="P50" t="str">
        <f t="shared" si="4"/>
        <v>sim5 = InlineImage(docx_tpl, img_path_sim5, height=Mm(60))</v>
      </c>
      <c r="Q50" t="s">
        <v>560</v>
      </c>
      <c r="R50" t="str">
        <f t="shared" si="5"/>
        <v>print(f'Advertencia: No se encontró la imagen {r_val['sim5']}')</v>
      </c>
      <c r="S50" t="str">
        <f t="shared" si="6"/>
        <v>sim5 = ''</v>
      </c>
      <c r="T50" t="s">
        <v>559</v>
      </c>
      <c r="U50" t="str">
        <f t="shared" si="7"/>
        <v>print(f'Advertencia: No se pudo cargar la imagen {r_val['sim5']}: {e}')</v>
      </c>
      <c r="V50" t="str">
        <f t="shared" si="8"/>
        <v>sim5 = ''</v>
      </c>
    </row>
    <row r="51" spans="4:22" x14ac:dyDescent="0.3"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399</v>
      </c>
      <c r="J51" t="s">
        <v>400</v>
      </c>
      <c r="K51" t="str">
        <f t="shared" si="9"/>
        <v>'venteo_sist' : r_val['venteo_sist'],</v>
      </c>
      <c r="L51" t="str">
        <f>+_xlfn.CONCAT("'",E51,"': ",E51,",")</f>
        <v>'sim6': sim6,</v>
      </c>
      <c r="M51" t="s">
        <v>558</v>
      </c>
      <c r="N51" t="str">
        <f t="shared" si="2"/>
        <v>img_path_sim6 = os.path.join(IMAGES_PATH, r_val['sim6'])</v>
      </c>
      <c r="O51" t="str">
        <f t="shared" si="3"/>
        <v>if os.path.exists(img_path_sim6):</v>
      </c>
      <c r="P51" t="str">
        <f t="shared" si="4"/>
        <v>sim6 = InlineImage(docx_tpl, img_path_sim6, height=Mm(60))</v>
      </c>
      <c r="Q51" t="s">
        <v>560</v>
      </c>
      <c r="R51" t="str">
        <f t="shared" si="5"/>
        <v>print(f'Advertencia: No se encontró la imagen {r_val['sim6']}')</v>
      </c>
      <c r="S51" t="str">
        <f t="shared" si="6"/>
        <v>sim6 = ''</v>
      </c>
      <c r="T51" t="s">
        <v>559</v>
      </c>
      <c r="U51" t="str">
        <f t="shared" si="7"/>
        <v>print(f'Advertencia: No se pudo cargar la imagen {r_val['sim6']}: {e}')</v>
      </c>
      <c r="V51" t="str">
        <f t="shared" si="8"/>
        <v>sim6 = ''</v>
      </c>
    </row>
    <row r="52" spans="4:22" x14ac:dyDescent="0.3"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182</v>
      </c>
      <c r="J52" t="s">
        <v>273</v>
      </c>
      <c r="K52" t="str">
        <f t="shared" si="9"/>
        <v>'ubicación_vent' : r_val['ubicación_vent'],</v>
      </c>
      <c r="L52" t="str">
        <f t="shared" si="1"/>
        <v>'techo': techo,</v>
      </c>
      <c r="M52" t="s">
        <v>558</v>
      </c>
      <c r="N52" t="str">
        <f t="shared" si="2"/>
        <v>img_path_techo = os.path.join(IMAGES_PATH, r_val['techo'])</v>
      </c>
      <c r="O52" t="str">
        <f t="shared" si="3"/>
        <v>if os.path.exists(img_path_techo):</v>
      </c>
      <c r="P52" t="str">
        <f t="shared" si="4"/>
        <v>techo = InlineImage(docx_tpl, img_path_techo, height=Mm(60))</v>
      </c>
      <c r="Q52" t="s">
        <v>560</v>
      </c>
      <c r="R52" t="str">
        <f t="shared" si="5"/>
        <v>print(f'Advertencia: No se encontró la imagen {r_val['techo']}')</v>
      </c>
      <c r="S52" t="str">
        <f t="shared" si="6"/>
        <v>techo = ''</v>
      </c>
      <c r="T52" t="s">
        <v>559</v>
      </c>
      <c r="U52" t="str">
        <f t="shared" si="7"/>
        <v>print(f'Advertencia: No se pudo cargar la imagen {r_val['techo']}: {e}')</v>
      </c>
      <c r="V52" t="str">
        <f t="shared" si="8"/>
        <v>techo = ''</v>
      </c>
    </row>
    <row r="53" spans="4:22" x14ac:dyDescent="0.3">
      <c r="D53" t="s">
        <v>832</v>
      </c>
      <c r="E53" t="s">
        <v>71</v>
      </c>
      <c r="F53" t="s">
        <v>122</v>
      </c>
      <c r="G53" t="s">
        <v>386</v>
      </c>
      <c r="H53">
        <v>60</v>
      </c>
      <c r="I53" t="s">
        <v>411</v>
      </c>
      <c r="J53" t="s">
        <v>412</v>
      </c>
      <c r="K53" t="str">
        <f t="shared" si="9"/>
        <v>'planta_emer' : r_val['planta_emer'],</v>
      </c>
      <c r="L53" t="str">
        <f t="shared" si="1"/>
        <v>'pisos': pisos,</v>
      </c>
      <c r="M53" t="s">
        <v>558</v>
      </c>
      <c r="N53" t="str">
        <f t="shared" si="2"/>
        <v>img_path_pisos = os.path.join(IMAGES_PATH, r_val['pisos'])</v>
      </c>
      <c r="O53" t="str">
        <f t="shared" si="3"/>
        <v>if os.path.exists(img_path_pisos):</v>
      </c>
      <c r="P53" t="str">
        <f t="shared" si="4"/>
        <v>pisos = InlineImage(docx_tpl, img_path_pisos, height=Mm(60))</v>
      </c>
      <c r="Q53" t="s">
        <v>560</v>
      </c>
      <c r="R53" t="str">
        <f t="shared" si="5"/>
        <v>print(f'Advertencia: No se encontró la imagen {r_val['pisos']}')</v>
      </c>
      <c r="S53" t="str">
        <f t="shared" si="6"/>
        <v>pisos = ''</v>
      </c>
      <c r="T53" t="s">
        <v>559</v>
      </c>
      <c r="U53" t="str">
        <f t="shared" si="7"/>
        <v>print(f'Advertencia: No se pudo cargar la imagen {r_val['pisos']}: {e}')</v>
      </c>
      <c r="V53" t="str">
        <f t="shared" si="8"/>
        <v>pisos = ''</v>
      </c>
    </row>
    <row r="54" spans="4:22" x14ac:dyDescent="0.3">
      <c r="E54" t="s">
        <v>72</v>
      </c>
      <c r="F54" t="s">
        <v>123</v>
      </c>
      <c r="G54" t="s">
        <v>387</v>
      </c>
      <c r="H54">
        <v>60</v>
      </c>
      <c r="I54" t="s">
        <v>183</v>
      </c>
      <c r="J54" t="s">
        <v>275</v>
      </c>
      <c r="K54" t="str">
        <f t="shared" si="9"/>
        <v>'ubicación_plant' : r_val['ubicación_plant'],</v>
      </c>
      <c r="L54" t="str">
        <f t="shared" si="1"/>
        <v>'puerta': puerta,</v>
      </c>
      <c r="M54" t="s">
        <v>558</v>
      </c>
      <c r="N54" t="str">
        <f t="shared" si="2"/>
        <v>img_path_puerta = os.path.join(IMAGES_PATH, r_val['puerta'])</v>
      </c>
      <c r="O54" t="str">
        <f t="shared" si="3"/>
        <v>if os.path.exists(img_path_puerta):</v>
      </c>
      <c r="P54" t="str">
        <f t="shared" si="4"/>
        <v>puerta = InlineImage(docx_tpl, img_path_puerta, height=Mm(60))</v>
      </c>
      <c r="Q54" t="s">
        <v>560</v>
      </c>
      <c r="R54" t="str">
        <f t="shared" si="5"/>
        <v>print(f'Advertencia: No se encontró la imagen {r_val['puerta']}')</v>
      </c>
      <c r="S54" t="str">
        <f t="shared" si="6"/>
        <v>puerta = ''</v>
      </c>
      <c r="T54" t="s">
        <v>559</v>
      </c>
      <c r="U54" t="str">
        <f t="shared" si="7"/>
        <v>print(f'Advertencia: No se pudo cargar la imagen {r_val['puerta']}: {e}')</v>
      </c>
      <c r="V54" t="str">
        <f t="shared" si="8"/>
        <v>puerta = ''</v>
      </c>
    </row>
    <row r="55" spans="4:22" x14ac:dyDescent="0.3">
      <c r="E55" t="s">
        <v>73</v>
      </c>
      <c r="F55" t="s">
        <v>124</v>
      </c>
      <c r="G55" t="s">
        <v>388</v>
      </c>
      <c r="H55">
        <v>60</v>
      </c>
      <c r="I55" t="s">
        <v>408</v>
      </c>
      <c r="J55" t="s">
        <v>409</v>
      </c>
      <c r="K55" t="str">
        <f t="shared" si="9"/>
        <v>'met_alarma' : r_val['met_alarma'],</v>
      </c>
      <c r="L55" t="str">
        <f t="shared" si="1"/>
        <v>'estantes': estantes,</v>
      </c>
      <c r="M55" t="s">
        <v>558</v>
      </c>
      <c r="N55" t="str">
        <f t="shared" si="2"/>
        <v>img_path_estantes = os.path.join(IMAGES_PATH, r_val['estantes'])</v>
      </c>
      <c r="O55" t="str">
        <f t="shared" si="3"/>
        <v>if os.path.exists(img_path_estantes):</v>
      </c>
      <c r="P55" t="str">
        <f t="shared" si="4"/>
        <v>estantes = InlineImage(docx_tpl, img_path_estantes, height=Mm(60))</v>
      </c>
      <c r="Q55" t="s">
        <v>560</v>
      </c>
      <c r="R55" t="str">
        <f t="shared" si="5"/>
        <v>print(f'Advertencia: No se encontró la imagen {r_val['estantes']}')</v>
      </c>
      <c r="S55" t="str">
        <f t="shared" si="6"/>
        <v>estantes = ''</v>
      </c>
      <c r="T55" t="s">
        <v>559</v>
      </c>
      <c r="U55" t="str">
        <f t="shared" si="7"/>
        <v>print(f'Advertencia: No se pudo cargar la imagen {r_val['estantes']}: {e}')</v>
      </c>
      <c r="V55" t="str">
        <f t="shared" si="8"/>
        <v>estantes = ''</v>
      </c>
    </row>
    <row r="56" spans="4:22" x14ac:dyDescent="0.3">
      <c r="D56" t="s">
        <v>832</v>
      </c>
      <c r="E56" t="s">
        <v>14</v>
      </c>
      <c r="F56" t="s">
        <v>125</v>
      </c>
      <c r="G56" t="s">
        <v>294</v>
      </c>
      <c r="H56">
        <v>60</v>
      </c>
      <c r="I56" t="s">
        <v>7</v>
      </c>
      <c r="J56" t="s">
        <v>277</v>
      </c>
      <c r="K56" t="str">
        <f t="shared" si="9"/>
        <v>'tipo_alarma' : r_val['tipo_alarma'],</v>
      </c>
      <c r="L56" t="str">
        <f t="shared" si="1"/>
        <v>'site': site,</v>
      </c>
      <c r="M56" t="s">
        <v>558</v>
      </c>
      <c r="N56" t="str">
        <f t="shared" si="2"/>
        <v>img_path_site = os.path.join(IMAGES_PATH, r_val['site'])</v>
      </c>
      <c r="O56" t="str">
        <f t="shared" si="3"/>
        <v>if os.path.exists(img_path_site):</v>
      </c>
      <c r="P56" t="str">
        <f t="shared" si="4"/>
        <v>site = InlineImage(docx_tpl, img_path_site, height=Mm(60))</v>
      </c>
      <c r="Q56" t="s">
        <v>560</v>
      </c>
      <c r="R56" t="str">
        <f t="shared" si="5"/>
        <v>print(f'Advertencia: No se encontró la imagen {r_val['site']}')</v>
      </c>
      <c r="S56" t="str">
        <f t="shared" si="6"/>
        <v>site = ''</v>
      </c>
      <c r="T56" t="s">
        <v>559</v>
      </c>
      <c r="U56" t="str">
        <f t="shared" si="7"/>
        <v>print(f'Advertencia: No se pudo cargar la imagen {r_val['site']}: {e}')</v>
      </c>
      <c r="V56" t="str">
        <f t="shared" si="8"/>
        <v>site = ''</v>
      </c>
    </row>
    <row r="57" spans="4:22" x14ac:dyDescent="0.3">
      <c r="D57" t="s">
        <v>832</v>
      </c>
      <c r="E57" t="s">
        <v>74</v>
      </c>
      <c r="F57" t="s">
        <v>126</v>
      </c>
      <c r="G57" t="s">
        <v>389</v>
      </c>
      <c r="H57">
        <v>60</v>
      </c>
      <c r="I57" t="s">
        <v>701</v>
      </c>
      <c r="J57" t="s">
        <v>702</v>
      </c>
      <c r="K57" t="str">
        <f t="shared" si="9"/>
        <v>'silbato' : r_val['silbato'],</v>
      </c>
      <c r="L57" t="str">
        <f t="shared" si="1"/>
        <v>'dh': dh,</v>
      </c>
      <c r="M57" t="s">
        <v>558</v>
      </c>
      <c r="N57" t="str">
        <f t="shared" si="2"/>
        <v>img_path_dh = os.path.join(IMAGES_PATH, r_val['dh'])</v>
      </c>
      <c r="O57" t="str">
        <f t="shared" si="3"/>
        <v>if os.path.exists(img_path_dh):</v>
      </c>
      <c r="P57" t="str">
        <f t="shared" si="4"/>
        <v>dh = InlineImage(docx_tpl, img_path_dh, height=Mm(60))</v>
      </c>
      <c r="Q57" t="s">
        <v>560</v>
      </c>
      <c r="R57" t="str">
        <f t="shared" si="5"/>
        <v>print(f'Advertencia: No se encontró la imagen {r_val['dh']}')</v>
      </c>
      <c r="S57" t="str">
        <f t="shared" si="6"/>
        <v>dh = ''</v>
      </c>
      <c r="T57" t="s">
        <v>559</v>
      </c>
      <c r="U57" t="str">
        <f t="shared" si="7"/>
        <v>print(f'Advertencia: No se pudo cargar la imagen {r_val['dh']}: {e}')</v>
      </c>
      <c r="V57" t="str">
        <f t="shared" si="8"/>
        <v>dh = ''</v>
      </c>
    </row>
    <row r="58" spans="4:22" x14ac:dyDescent="0.3">
      <c r="D58" t="s">
        <v>832</v>
      </c>
      <c r="E58" t="s">
        <v>75</v>
      </c>
      <c r="F58" t="s">
        <v>127</v>
      </c>
      <c r="G58" t="s">
        <v>390</v>
      </c>
      <c r="H58">
        <v>60</v>
      </c>
      <c r="I58" t="s">
        <v>703</v>
      </c>
      <c r="J58" t="s">
        <v>704</v>
      </c>
      <c r="K58" t="str">
        <f t="shared" si="9"/>
        <v>'estrobo' : r_val['estrobo'],</v>
      </c>
      <c r="L58" t="str">
        <f t="shared" si="1"/>
        <v>'ventanas': ventanas,</v>
      </c>
      <c r="M58" t="s">
        <v>558</v>
      </c>
      <c r="N58" t="str">
        <f t="shared" si="2"/>
        <v>img_path_ventanas = os.path.join(IMAGES_PATH, r_val['ventanas'])</v>
      </c>
      <c r="O58" t="str">
        <f t="shared" si="3"/>
        <v>if os.path.exists(img_path_ventanas):</v>
      </c>
      <c r="P58" t="str">
        <f t="shared" si="4"/>
        <v>ventanas = InlineImage(docx_tpl, img_path_ventanas, height=Mm(60))</v>
      </c>
      <c r="Q58" t="s">
        <v>560</v>
      </c>
      <c r="R58" t="str">
        <f t="shared" si="5"/>
        <v>print(f'Advertencia: No se encontró la imagen {r_val['ventanas']}')</v>
      </c>
      <c r="S58" t="str">
        <f t="shared" si="6"/>
        <v>ventanas = ''</v>
      </c>
      <c r="T58" t="s">
        <v>559</v>
      </c>
      <c r="U58" t="str">
        <f t="shared" si="7"/>
        <v>print(f'Advertencia: No se pudo cargar la imagen {r_val['ventanas']}: {e}')</v>
      </c>
      <c r="V58" t="str">
        <f t="shared" si="8"/>
        <v>ventanas = ''</v>
      </c>
    </row>
    <row r="59" spans="4:22" x14ac:dyDescent="0.3">
      <c r="D59" t="s">
        <v>832</v>
      </c>
      <c r="E59" t="s">
        <v>76</v>
      </c>
      <c r="F59" t="s">
        <v>128</v>
      </c>
      <c r="G59" t="s">
        <v>391</v>
      </c>
      <c r="H59">
        <v>60</v>
      </c>
      <c r="I59" t="s">
        <v>8</v>
      </c>
      <c r="J59" t="s">
        <v>278</v>
      </c>
      <c r="K59" t="str">
        <f t="shared" si="9"/>
        <v>'ubicacion_alarma' : r_val['ubicacion_alarma'],</v>
      </c>
      <c r="L59" t="str">
        <f t="shared" si="1"/>
        <v>'compresor': compresor,</v>
      </c>
      <c r="M59" t="s">
        <v>558</v>
      </c>
      <c r="N59" t="str">
        <f t="shared" si="2"/>
        <v>img_path_compresor = os.path.join(IMAGES_PATH, r_val['compresor'])</v>
      </c>
      <c r="O59" t="str">
        <f t="shared" si="3"/>
        <v>if os.path.exists(img_path_compresor):</v>
      </c>
      <c r="P59" t="str">
        <f t="shared" si="4"/>
        <v>compresor = InlineImage(docx_tpl, img_path_compresor, height=Mm(60))</v>
      </c>
      <c r="Q59" t="s">
        <v>560</v>
      </c>
      <c r="R59" t="str">
        <f t="shared" si="5"/>
        <v>print(f'Advertencia: No se encontró la imagen {r_val['compresor']}')</v>
      </c>
      <c r="S59" t="str">
        <f t="shared" si="6"/>
        <v>compresor = ''</v>
      </c>
      <c r="T59" t="s">
        <v>559</v>
      </c>
      <c r="U59" t="str">
        <f t="shared" si="7"/>
        <v>print(f'Advertencia: No se pudo cargar la imagen {r_val['compresor']}: {e}')</v>
      </c>
      <c r="V59" t="str">
        <f t="shared" si="8"/>
        <v>compresor = ''</v>
      </c>
    </row>
    <row r="60" spans="4:22" x14ac:dyDescent="0.3">
      <c r="D60" t="s">
        <v>832</v>
      </c>
      <c r="E60" t="s">
        <v>77</v>
      </c>
      <c r="F60" t="s">
        <v>129</v>
      </c>
      <c r="G60" t="s">
        <v>392</v>
      </c>
      <c r="H60">
        <v>60</v>
      </c>
      <c r="I60" t="s">
        <v>3</v>
      </c>
      <c r="J60" t="s">
        <v>279</v>
      </c>
      <c r="K60" t="str">
        <f t="shared" si="9"/>
        <v>'detectores_humo' : r_val['detectores_humo'],</v>
      </c>
      <c r="L60" t="str">
        <f t="shared" si="1"/>
        <v>'quimicos': quimicos,</v>
      </c>
      <c r="M60" t="s">
        <v>558</v>
      </c>
      <c r="N60" t="str">
        <f t="shared" si="2"/>
        <v>img_path_quimicos = os.path.join(IMAGES_PATH, r_val['quimicos'])</v>
      </c>
      <c r="O60" t="str">
        <f t="shared" si="3"/>
        <v>if os.path.exists(img_path_quimicos):</v>
      </c>
      <c r="P60" t="str">
        <f t="shared" si="4"/>
        <v>quimicos = InlineImage(docx_tpl, img_path_quimicos, height=Mm(60))</v>
      </c>
      <c r="Q60" t="s">
        <v>560</v>
      </c>
      <c r="R60" t="str">
        <f t="shared" si="5"/>
        <v>print(f'Advertencia: No se encontró la imagen {r_val['quimicos']}')</v>
      </c>
      <c r="S60" t="str">
        <f t="shared" si="6"/>
        <v>quimicos = ''</v>
      </c>
      <c r="T60" t="s">
        <v>559</v>
      </c>
      <c r="U60" t="str">
        <f t="shared" si="7"/>
        <v>print(f'Advertencia: No se pudo cargar la imagen {r_val['quimicos']}: {e}')</v>
      </c>
      <c r="V60" t="str">
        <f t="shared" si="8"/>
        <v>quimicos = ''</v>
      </c>
    </row>
    <row r="61" spans="4:22" x14ac:dyDescent="0.3">
      <c r="D61" t="s">
        <v>832</v>
      </c>
      <c r="E61" t="s">
        <v>78</v>
      </c>
      <c r="F61" t="s">
        <v>130</v>
      </c>
      <c r="G61" t="s">
        <v>393</v>
      </c>
      <c r="H61">
        <v>60</v>
      </c>
      <c r="I61" t="s">
        <v>4</v>
      </c>
      <c r="J61" t="s">
        <v>280</v>
      </c>
      <c r="K61" t="str">
        <f t="shared" si="9"/>
        <v>'ubicación_dh' : r_val['ubicación_dh'],</v>
      </c>
      <c r="L61" t="str">
        <f t="shared" si="1"/>
        <v>'tanques_gaso': tanques_gaso,</v>
      </c>
      <c r="M61" t="s">
        <v>558</v>
      </c>
      <c r="N61" t="str">
        <f t="shared" si="2"/>
        <v>img_path_tanques_gaso = os.path.join(IMAGES_PATH, r_val['tanques_gaso'])</v>
      </c>
      <c r="O61" t="str">
        <f t="shared" si="3"/>
        <v>if os.path.exists(img_path_tanques_gaso):</v>
      </c>
      <c r="P61" t="str">
        <f t="shared" si="4"/>
        <v>tanques_gaso = InlineImage(docx_tpl, img_path_tanques_gaso, height=Mm(60))</v>
      </c>
      <c r="Q61" t="s">
        <v>560</v>
      </c>
      <c r="R61" t="str">
        <f t="shared" si="5"/>
        <v>print(f'Advertencia: No se encontró la imagen {r_val['tanques_gaso']}')</v>
      </c>
      <c r="S61" t="str">
        <f t="shared" si="6"/>
        <v>tanques_gaso = ''</v>
      </c>
      <c r="T61" t="s">
        <v>559</v>
      </c>
      <c r="U61" t="str">
        <f t="shared" si="7"/>
        <v>print(f'Advertencia: No se pudo cargar la imagen {r_val['tanques_gaso']}: {e}')</v>
      </c>
      <c r="V61" t="str">
        <f t="shared" si="8"/>
        <v>tanques_gaso = ''</v>
      </c>
    </row>
    <row r="62" spans="4:22" x14ac:dyDescent="0.3">
      <c r="D62" t="s">
        <v>832</v>
      </c>
      <c r="E62" t="s">
        <v>79</v>
      </c>
      <c r="F62" t="s">
        <v>131</v>
      </c>
      <c r="G62" t="s">
        <v>394</v>
      </c>
      <c r="H62">
        <v>60</v>
      </c>
      <c r="I62" t="s">
        <v>184</v>
      </c>
      <c r="J62" t="s">
        <v>281</v>
      </c>
      <c r="K62" t="str">
        <f t="shared" si="9"/>
        <v>'ruta_evac' : r_val['ruta_evac'],</v>
      </c>
      <c r="L62" t="str">
        <f t="shared" si="1"/>
        <v>'paro': paro,</v>
      </c>
      <c r="M62" t="s">
        <v>558</v>
      </c>
      <c r="N62" t="str">
        <f t="shared" si="2"/>
        <v>img_path_paro = os.path.join(IMAGES_PATH, r_val['paro'])</v>
      </c>
      <c r="O62" t="str">
        <f t="shared" si="3"/>
        <v>if os.path.exists(img_path_paro):</v>
      </c>
      <c r="P62" t="str">
        <f t="shared" si="4"/>
        <v>paro = InlineImage(docx_tpl, img_path_paro, height=Mm(60))</v>
      </c>
      <c r="Q62" t="s">
        <v>560</v>
      </c>
      <c r="R62" t="str">
        <f t="shared" si="5"/>
        <v>print(f'Advertencia: No se encontró la imagen {r_val['paro']}')</v>
      </c>
      <c r="S62" t="str">
        <f t="shared" si="6"/>
        <v>paro = ''</v>
      </c>
      <c r="T62" t="s">
        <v>559</v>
      </c>
      <c r="U62" t="str">
        <f t="shared" si="7"/>
        <v>print(f'Advertencia: No se pudo cargar la imagen {r_val['paro']}: {e}')</v>
      </c>
      <c r="V62" t="str">
        <f t="shared" si="8"/>
        <v>paro = ''</v>
      </c>
    </row>
    <row r="63" spans="4:22" x14ac:dyDescent="0.3">
      <c r="D63" t="s">
        <v>832</v>
      </c>
      <c r="E63" t="s">
        <v>80</v>
      </c>
      <c r="F63" t="s">
        <v>132</v>
      </c>
      <c r="G63" t="s">
        <v>395</v>
      </c>
      <c r="H63">
        <v>60</v>
      </c>
      <c r="I63" t="s">
        <v>5</v>
      </c>
      <c r="J63" t="s">
        <v>249</v>
      </c>
      <c r="K63" t="str">
        <f t="shared" si="9"/>
        <v>'escaleras' : r_val['escaleras'],</v>
      </c>
      <c r="L63" t="str">
        <f t="shared" si="1"/>
        <v>'trampa_grasa': trampa_grasa,</v>
      </c>
      <c r="M63" t="s">
        <v>558</v>
      </c>
      <c r="N63" t="str">
        <f t="shared" si="2"/>
        <v>img_path_trampa_grasa = os.path.join(IMAGES_PATH, r_val['trampa_grasa'])</v>
      </c>
      <c r="O63" t="str">
        <f t="shared" si="3"/>
        <v>if os.path.exists(img_path_trampa_grasa):</v>
      </c>
      <c r="P63" t="str">
        <f t="shared" si="4"/>
        <v>trampa_grasa = InlineImage(docx_tpl, img_path_trampa_grasa, height=Mm(60))</v>
      </c>
      <c r="Q63" t="s">
        <v>560</v>
      </c>
      <c r="R63" t="str">
        <f t="shared" si="5"/>
        <v>print(f'Advertencia: No se encontró la imagen {r_val['trampa_grasa']}')</v>
      </c>
      <c r="S63" t="str">
        <f t="shared" si="6"/>
        <v>trampa_grasa = ''</v>
      </c>
      <c r="T63" t="s">
        <v>559</v>
      </c>
      <c r="U63" t="str">
        <f t="shared" si="7"/>
        <v>print(f'Advertencia: No se pudo cargar la imagen {r_val['trampa_grasa']}: {e}')</v>
      </c>
      <c r="V63" t="str">
        <f t="shared" si="8"/>
        <v>trampa_grasa = ''</v>
      </c>
    </row>
    <row r="64" spans="4:22" x14ac:dyDescent="0.3">
      <c r="E64" t="s">
        <v>21</v>
      </c>
      <c r="F64" t="s">
        <v>413</v>
      </c>
      <c r="G64" t="s">
        <v>274</v>
      </c>
      <c r="H64">
        <v>60</v>
      </c>
      <c r="I64" t="s">
        <v>185</v>
      </c>
      <c r="J64" t="s">
        <v>282</v>
      </c>
      <c r="K64" t="str">
        <f t="shared" si="9"/>
        <v>'salida_emerg' : r_val['salida_emerg'],</v>
      </c>
      <c r="L64" t="str">
        <f t="shared" si="1"/>
        <v>'planta': planta,</v>
      </c>
      <c r="M64" t="s">
        <v>558</v>
      </c>
      <c r="N64" t="str">
        <f t="shared" si="2"/>
        <v>img_path_planta = os.path.join(IMAGES_PATH, r_val['planta'])</v>
      </c>
      <c r="O64" t="str">
        <f t="shared" si="3"/>
        <v>if os.path.exists(img_path_planta):</v>
      </c>
      <c r="P64" t="str">
        <f t="shared" si="4"/>
        <v>planta = InlineImage(docx_tpl, img_path_planta, height=Mm(60))</v>
      </c>
      <c r="Q64" t="s">
        <v>560</v>
      </c>
      <c r="R64" t="str">
        <f t="shared" si="5"/>
        <v>print(f'Advertencia: No se encontró la imagen {r_val['planta']}')</v>
      </c>
      <c r="S64" t="str">
        <f t="shared" si="6"/>
        <v>planta = ''</v>
      </c>
      <c r="T64" t="s">
        <v>559</v>
      </c>
      <c r="U64" t="str">
        <f t="shared" si="7"/>
        <v>print(f'Advertencia: No se pudo cargar la imagen {r_val['planta']}: {e}')</v>
      </c>
      <c r="V64" t="str">
        <f t="shared" si="8"/>
        <v>planta = ''</v>
      </c>
    </row>
    <row r="65" spans="4:22" x14ac:dyDescent="0.3">
      <c r="E65" t="s">
        <v>414</v>
      </c>
      <c r="F65" t="s">
        <v>415</v>
      </c>
      <c r="G65" t="s">
        <v>416</v>
      </c>
      <c r="H65">
        <v>60</v>
      </c>
      <c r="I65" t="s">
        <v>186</v>
      </c>
      <c r="J65" t="s">
        <v>283</v>
      </c>
      <c r="K65" t="str">
        <f t="shared" si="9"/>
        <v>'zona_menor_rg' : r_val['zona_menor_rg'],</v>
      </c>
      <c r="L65" t="str">
        <f t="shared" si="1"/>
        <v>'deposito': deposito,</v>
      </c>
      <c r="M65" t="s">
        <v>558</v>
      </c>
      <c r="N65" t="str">
        <f t="shared" si="2"/>
        <v>img_path_deposito = os.path.join(IMAGES_PATH, r_val['deposito'])</v>
      </c>
      <c r="O65" t="str">
        <f t="shared" si="3"/>
        <v>if os.path.exists(img_path_deposito):</v>
      </c>
      <c r="P65" t="str">
        <f t="shared" si="4"/>
        <v>deposito = InlineImage(docx_tpl, img_path_deposito, height=Mm(60))</v>
      </c>
      <c r="Q65" t="s">
        <v>560</v>
      </c>
      <c r="R65" t="str">
        <f t="shared" si="5"/>
        <v>print(f'Advertencia: No se encontró la imagen {r_val['deposito']}')</v>
      </c>
      <c r="S65" t="str">
        <f t="shared" si="6"/>
        <v>deposito = ''</v>
      </c>
      <c r="T65" t="s">
        <v>559</v>
      </c>
      <c r="U65" t="str">
        <f t="shared" si="7"/>
        <v>print(f'Advertencia: No se pudo cargar la imagen {r_val['deposito']}: {e}')</v>
      </c>
      <c r="V65" t="str">
        <f t="shared" si="8"/>
        <v>deposito = ''</v>
      </c>
    </row>
    <row r="66" spans="4:22" x14ac:dyDescent="0.3">
      <c r="E66" t="s">
        <v>600</v>
      </c>
      <c r="F66" t="s">
        <v>601</v>
      </c>
      <c r="G66" t="s">
        <v>599</v>
      </c>
      <c r="H66">
        <v>140</v>
      </c>
      <c r="I66" t="s">
        <v>187</v>
      </c>
      <c r="J66" t="s">
        <v>284</v>
      </c>
      <c r="K66" t="str">
        <f t="shared" si="9"/>
        <v>'punto_reunion' : r_val['punto_reunion'],</v>
      </c>
      <c r="L66" t="str">
        <f t="shared" si="1"/>
        <v>'mapa_satel': mapa_satel,</v>
      </c>
      <c r="M66" t="s">
        <v>558</v>
      </c>
      <c r="N66" t="str">
        <f>+_xlfn.CONCAT("img_path_",E66," = os.path.join(IMAGES_PATH, r_val[""",E66,"""])")</f>
        <v>img_path_mapa_satel = os.path.join(IMAGES_PATH, r_val["mapa_satel"])</v>
      </c>
      <c r="O66" t="str">
        <f t="shared" ref="O66" si="10">+_xlfn.CONCAT("if os.path.exists(img_path_",E66,"):")</f>
        <v>if os.path.exists(img_path_mapa_satel):</v>
      </c>
      <c r="P66" t="str">
        <f>+_xlfn.CONCAT(E66," = InlineImage(docx_tpl, img_path_",E66,", width=Mm(",H66,"))")</f>
        <v>mapa_satel = InlineImage(docx_tpl, img_path_mapa_satel, width=Mm(140))</v>
      </c>
      <c r="Q66" t="s">
        <v>560</v>
      </c>
      <c r="R66" t="str">
        <f>+_xlfn.CONCAT("print(f'Advertencia: No se encontró la imagen {r_val[""",E66,"""]}')")</f>
        <v>print(f'Advertencia: No se encontró la imagen {r_val["mapa_satel"]}')</v>
      </c>
      <c r="S66" t="str">
        <f t="shared" ref="S66" si="11">+_xlfn.CONCAT(E66," = ''")</f>
        <v>mapa_satel = ''</v>
      </c>
      <c r="T66" t="s">
        <v>559</v>
      </c>
      <c r="U66" t="str">
        <f>+_xlfn.CONCAT("print(f'Advertencia: No se pudo cargar la imagen {r_val[""",E66,"""]}: {e}')")</f>
        <v>print(f'Advertencia: No se pudo cargar la imagen {r_val["mapa_satel"]}: {e}')</v>
      </c>
      <c r="V66" t="str">
        <f t="shared" ref="V66" si="12">+_xlfn.CONCAT(E66," = ''")</f>
        <v>mapa_satel = ''</v>
      </c>
    </row>
    <row r="67" spans="4:22" x14ac:dyDescent="0.3">
      <c r="E67" t="s">
        <v>602</v>
      </c>
      <c r="F67" t="s">
        <v>603</v>
      </c>
      <c r="G67" t="s">
        <v>604</v>
      </c>
      <c r="H67">
        <v>200</v>
      </c>
      <c r="I67" t="s">
        <v>6</v>
      </c>
      <c r="J67" t="s">
        <v>285</v>
      </c>
      <c r="K67" t="str">
        <f t="shared" si="9"/>
        <v>'sismo_incendio' : r_val['sismo_incendio'],</v>
      </c>
      <c r="L67" t="str">
        <f t="shared" ref="L67:L90" si="13">+_xlfn.CONCAT("'",E67,"': ",E67,",")</f>
        <v>'plano': plano,</v>
      </c>
      <c r="M67" t="s">
        <v>558</v>
      </c>
      <c r="N67" t="str">
        <f t="shared" ref="N67:N90" si="14">+_xlfn.CONCAT("img_path_",E67," = os.path.join(IMAGES_PATH, r_val[""",E67,"""])")</f>
        <v>img_path_plano = os.path.join(IMAGES_PATH, r_val["plano"])</v>
      </c>
      <c r="O67" t="str">
        <f t="shared" ref="O67:O90" si="15">+_xlfn.CONCAT("if os.path.exists(img_path_",E67,"):")</f>
        <v>if os.path.exists(img_path_plano):</v>
      </c>
      <c r="P67" t="str">
        <f t="shared" ref="P67:P90" si="16">+_xlfn.CONCAT(E67," = InlineImage(docx_tpl, img_path_",E67,", height=Mm(",H67,"))")</f>
        <v>plano = InlineImage(docx_tpl, img_path_plano, height=Mm(200))</v>
      </c>
      <c r="Q67" t="s">
        <v>560</v>
      </c>
      <c r="R67" t="str">
        <f t="shared" ref="R67:R90" si="17">+_xlfn.CONCAT("print(f'Advertencia: No se encontró la imagen {r_val[""",E67,"""]}')")</f>
        <v>print(f'Advertencia: No se encontró la imagen {r_val["plano"]}')</v>
      </c>
      <c r="S67" t="str">
        <f t="shared" ref="S67:S90" si="18">+_xlfn.CONCAT(E67," = ''")</f>
        <v>plano = ''</v>
      </c>
      <c r="T67" t="s">
        <v>559</v>
      </c>
      <c r="U67" t="str">
        <f t="shared" ref="U67:U90" si="19">+_xlfn.CONCAT("print(f'Advertencia: No se pudo cargar la imagen {r_val[""",E67,"""]}: {e}')")</f>
        <v>print(f'Advertencia: No se pudo cargar la imagen {r_val["plano"]}: {e}')</v>
      </c>
      <c r="V67" t="str">
        <f t="shared" ref="V67:V90" si="20">+_xlfn.CONCAT(E67," = ''")</f>
        <v>plano = ''</v>
      </c>
    </row>
    <row r="68" spans="4:22" x14ac:dyDescent="0.3">
      <c r="E68" t="s">
        <v>605</v>
      </c>
      <c r="F68" t="s">
        <v>606</v>
      </c>
      <c r="G68" t="s">
        <v>607</v>
      </c>
      <c r="H68">
        <v>60</v>
      </c>
      <c r="I68" t="s">
        <v>188</v>
      </c>
      <c r="J68" t="s">
        <v>286</v>
      </c>
      <c r="K68" t="str">
        <f t="shared" si="9"/>
        <v>'riesgo_electrico' : r_val['riesgo_electrico'],</v>
      </c>
      <c r="L68" t="str">
        <f t="shared" si="13"/>
        <v>'inmueble1': inmueble1,</v>
      </c>
      <c r="M68" t="s">
        <v>558</v>
      </c>
      <c r="N68" t="str">
        <f t="shared" si="14"/>
        <v>img_path_inmueble1 = os.path.join(IMAGES_PATH, r_val["inmueble1"])</v>
      </c>
      <c r="O68" t="str">
        <f t="shared" si="15"/>
        <v>if os.path.exists(img_path_inmueble1):</v>
      </c>
      <c r="P68" t="str">
        <f t="shared" si="16"/>
        <v>inmueble1 = InlineImage(docx_tpl, img_path_inmueble1, height=Mm(60))</v>
      </c>
      <c r="Q68" t="s">
        <v>560</v>
      </c>
      <c r="R68" t="str">
        <f t="shared" si="17"/>
        <v>print(f'Advertencia: No se encontró la imagen {r_val["inmueble1"]}')</v>
      </c>
      <c r="S68" t="str">
        <f t="shared" si="18"/>
        <v>inmueble1 = ''</v>
      </c>
      <c r="T68" t="s">
        <v>559</v>
      </c>
      <c r="U68" t="str">
        <f t="shared" si="19"/>
        <v>print(f'Advertencia: No se pudo cargar la imagen {r_val["inmueble1"]}: {e}')</v>
      </c>
      <c r="V68" t="str">
        <f t="shared" si="20"/>
        <v>inmueble1 = ''</v>
      </c>
    </row>
    <row r="69" spans="4:22" x14ac:dyDescent="0.3">
      <c r="E69" t="s">
        <v>608</v>
      </c>
      <c r="F69" t="s">
        <v>609</v>
      </c>
      <c r="G69" t="s">
        <v>610</v>
      </c>
      <c r="H69">
        <v>60</v>
      </c>
      <c r="I69" t="s">
        <v>189</v>
      </c>
      <c r="J69" t="s">
        <v>287</v>
      </c>
      <c r="K69" t="str">
        <f t="shared" si="9"/>
        <v>'senial_prohibicion' : r_val['senial_prohibicion'],</v>
      </c>
      <c r="L69" t="str">
        <f t="shared" si="13"/>
        <v>'inmueble2': inmueble2,</v>
      </c>
      <c r="M69" t="s">
        <v>558</v>
      </c>
      <c r="N69" t="str">
        <f t="shared" si="14"/>
        <v>img_path_inmueble2 = os.path.join(IMAGES_PATH, r_val["inmueble2"])</v>
      </c>
      <c r="O69" t="str">
        <f t="shared" si="15"/>
        <v>if os.path.exists(img_path_inmueble2):</v>
      </c>
      <c r="P69" t="str">
        <f t="shared" si="16"/>
        <v>inmueble2 = InlineImage(docx_tpl, img_path_inmueble2, height=Mm(60))</v>
      </c>
      <c r="Q69" t="s">
        <v>560</v>
      </c>
      <c r="R69" t="str">
        <f t="shared" si="17"/>
        <v>print(f'Advertencia: No se encontró la imagen {r_val["inmueble2"]}')</v>
      </c>
      <c r="S69" t="str">
        <f t="shared" si="18"/>
        <v>inmueble2 = ''</v>
      </c>
      <c r="T69" t="s">
        <v>559</v>
      </c>
      <c r="U69" t="str">
        <f t="shared" si="19"/>
        <v>print(f'Advertencia: No se pudo cargar la imagen {r_val["inmueble2"]}: {e}')</v>
      </c>
      <c r="V69" t="str">
        <f t="shared" si="20"/>
        <v>inmueble2 = ''</v>
      </c>
    </row>
    <row r="70" spans="4:22" x14ac:dyDescent="0.3">
      <c r="E70" t="s">
        <v>611</v>
      </c>
      <c r="F70" t="s">
        <v>612</v>
      </c>
      <c r="G70" t="s">
        <v>613</v>
      </c>
      <c r="H70">
        <v>60</v>
      </c>
      <c r="I70" t="s">
        <v>190</v>
      </c>
      <c r="J70" t="s">
        <v>288</v>
      </c>
      <c r="K70" t="str">
        <f t="shared" si="9"/>
        <v>'no_fumar' : r_val['no_fumar'],</v>
      </c>
      <c r="L70" t="str">
        <f t="shared" si="13"/>
        <v>'banio1': banio1,</v>
      </c>
      <c r="M70" t="s">
        <v>558</v>
      </c>
      <c r="N70" t="str">
        <f t="shared" si="14"/>
        <v>img_path_banio1 = os.path.join(IMAGES_PATH, r_val["banio1"])</v>
      </c>
      <c r="O70" t="str">
        <f t="shared" si="15"/>
        <v>if os.path.exists(img_path_banio1):</v>
      </c>
      <c r="P70" t="str">
        <f t="shared" si="16"/>
        <v>banio1 = InlineImage(docx_tpl, img_path_banio1, height=Mm(60))</v>
      </c>
      <c r="Q70" t="s">
        <v>560</v>
      </c>
      <c r="R70" t="str">
        <f t="shared" si="17"/>
        <v>print(f'Advertencia: No se encontró la imagen {r_val["banio1"]}')</v>
      </c>
      <c r="S70" t="str">
        <f t="shared" si="18"/>
        <v>banio1 = ''</v>
      </c>
      <c r="T70" t="s">
        <v>559</v>
      </c>
      <c r="U70" t="str">
        <f t="shared" si="19"/>
        <v>print(f'Advertencia: No se pudo cargar la imagen {r_val["banio1"]}: {e}')</v>
      </c>
      <c r="V70" t="str">
        <f t="shared" si="20"/>
        <v>banio1 = ''</v>
      </c>
    </row>
    <row r="71" spans="4:22" x14ac:dyDescent="0.3">
      <c r="E71" t="s">
        <v>614</v>
      </c>
      <c r="F71" t="s">
        <v>615</v>
      </c>
      <c r="G71" t="s">
        <v>616</v>
      </c>
      <c r="H71">
        <v>60</v>
      </c>
      <c r="I71" t="s">
        <v>540</v>
      </c>
      <c r="J71" t="s">
        <v>541</v>
      </c>
      <c r="K71" t="str">
        <f t="shared" si="9"/>
        <v>'area_restrig ' : r_val['area_restrig '],</v>
      </c>
      <c r="L71" t="str">
        <f t="shared" si="13"/>
        <v>'electrico1': electrico1,</v>
      </c>
      <c r="M71" t="s">
        <v>558</v>
      </c>
      <c r="N71" t="str">
        <f t="shared" si="14"/>
        <v>img_path_electrico1 = os.path.join(IMAGES_PATH, r_val["electrico1"])</v>
      </c>
      <c r="O71" t="str">
        <f t="shared" si="15"/>
        <v>if os.path.exists(img_path_electrico1):</v>
      </c>
      <c r="P71" t="str">
        <f t="shared" si="16"/>
        <v>electrico1 = InlineImage(docx_tpl, img_path_electrico1, height=Mm(60))</v>
      </c>
      <c r="Q71" t="s">
        <v>560</v>
      </c>
      <c r="R71" t="str">
        <f t="shared" si="17"/>
        <v>print(f'Advertencia: No se encontró la imagen {r_val["electrico1"]}')</v>
      </c>
      <c r="S71" t="str">
        <f t="shared" si="18"/>
        <v>electrico1 = ''</v>
      </c>
      <c r="T71" t="s">
        <v>559</v>
      </c>
      <c r="U71" t="str">
        <f t="shared" si="19"/>
        <v>print(f'Advertencia: No se pudo cargar la imagen {r_val["electrico1"]}: {e}')</v>
      </c>
      <c r="V71" t="str">
        <f t="shared" si="20"/>
        <v>electrico1 = ''</v>
      </c>
    </row>
    <row r="72" spans="4:22" x14ac:dyDescent="0.3">
      <c r="D72" t="s">
        <v>832</v>
      </c>
      <c r="E72" t="s">
        <v>705</v>
      </c>
      <c r="F72" t="s">
        <v>706</v>
      </c>
      <c r="G72" t="s">
        <v>707</v>
      </c>
      <c r="H72">
        <v>60</v>
      </c>
      <c r="I72" t="s">
        <v>9</v>
      </c>
      <c r="J72" t="s">
        <v>289</v>
      </c>
      <c r="K72" t="str">
        <f t="shared" si="9"/>
        <v>'apague_motor' : r_val['apague_motor'],</v>
      </c>
      <c r="L72" t="str">
        <f t="shared" si="13"/>
        <v>'fachada1': fachada1,</v>
      </c>
      <c r="M72" t="s">
        <v>558</v>
      </c>
      <c r="N72" t="str">
        <f t="shared" si="14"/>
        <v>img_path_fachada1 = os.path.join(IMAGES_PATH, r_val["fachada1"])</v>
      </c>
      <c r="O72" t="str">
        <f t="shared" si="15"/>
        <v>if os.path.exists(img_path_fachada1):</v>
      </c>
      <c r="P72" t="str">
        <f t="shared" si="16"/>
        <v>fachada1 = InlineImage(docx_tpl, img_path_fachada1, height=Mm(60))</v>
      </c>
      <c r="Q72" t="s">
        <v>560</v>
      </c>
      <c r="R72" t="str">
        <f t="shared" si="17"/>
        <v>print(f'Advertencia: No se encontró la imagen {r_val["fachada1"]}')</v>
      </c>
      <c r="S72" t="str">
        <f t="shared" si="18"/>
        <v>fachada1 = ''</v>
      </c>
      <c r="T72" t="s">
        <v>559</v>
      </c>
      <c r="U72" t="str">
        <f t="shared" si="19"/>
        <v>print(f'Advertencia: No se pudo cargar la imagen {r_val["fachada1"]}: {e}')</v>
      </c>
      <c r="V72" t="str">
        <f t="shared" si="20"/>
        <v>fachada1 = ''</v>
      </c>
    </row>
    <row r="73" spans="4:22" x14ac:dyDescent="0.3">
      <c r="E73" t="s">
        <v>710</v>
      </c>
      <c r="F73" t="s">
        <v>711</v>
      </c>
      <c r="G73" t="s">
        <v>712</v>
      </c>
      <c r="H73">
        <v>60</v>
      </c>
      <c r="I73" t="s">
        <v>10</v>
      </c>
      <c r="J73" t="s">
        <v>290</v>
      </c>
      <c r="K73" t="str">
        <f t="shared" si="9"/>
        <v>'no_celular' : r_val['no_celular'],</v>
      </c>
      <c r="L73" t="str">
        <f t="shared" si="13"/>
        <v>'bateria': bateria,</v>
      </c>
      <c r="M73" t="s">
        <v>558</v>
      </c>
      <c r="N73" t="str">
        <f t="shared" si="14"/>
        <v>img_path_bateria = os.path.join(IMAGES_PATH, r_val["bateria"])</v>
      </c>
      <c r="O73" t="str">
        <f t="shared" si="15"/>
        <v>if os.path.exists(img_path_bateria):</v>
      </c>
      <c r="P73" t="str">
        <f t="shared" si="16"/>
        <v>bateria = InlineImage(docx_tpl, img_path_bateria, height=Mm(60))</v>
      </c>
      <c r="Q73" t="s">
        <v>560</v>
      </c>
      <c r="R73" t="str">
        <f t="shared" si="17"/>
        <v>print(f'Advertencia: No se encontró la imagen {r_val["bateria"]}')</v>
      </c>
      <c r="S73" t="str">
        <f t="shared" si="18"/>
        <v>bateria = ''</v>
      </c>
      <c r="T73" t="s">
        <v>559</v>
      </c>
      <c r="U73" t="str">
        <f t="shared" si="19"/>
        <v>print(f'Advertencia: No se pudo cargar la imagen {r_val["bateria"]}: {e}')</v>
      </c>
      <c r="V73" t="str">
        <f t="shared" si="20"/>
        <v>bateria = ''</v>
      </c>
    </row>
    <row r="74" spans="4:22" x14ac:dyDescent="0.3"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190</v>
      </c>
      <c r="I74" t="s">
        <v>11</v>
      </c>
      <c r="J74" t="s">
        <v>291</v>
      </c>
      <c r="K74" t="str">
        <f t="shared" si="9"/>
        <v>'no_gorra_lentes' : r_val['no_gorra_lentes'],</v>
      </c>
      <c r="L74" t="str">
        <f t="shared" si="13"/>
        <v>'acta1': acta1,</v>
      </c>
      <c r="M74" t="s">
        <v>558</v>
      </c>
      <c r="N74" t="str">
        <f t="shared" si="14"/>
        <v>img_path_acta1 = os.path.join(IMAGES_PATH, r_val["acta1"])</v>
      </c>
      <c r="O74" t="str">
        <f t="shared" si="15"/>
        <v>if os.path.exists(img_path_acta1):</v>
      </c>
      <c r="P74" t="str">
        <f t="shared" si="16"/>
        <v>acta1 = InlineImage(docx_tpl, img_path_acta1, height=Mm(190))</v>
      </c>
      <c r="Q74" t="s">
        <v>560</v>
      </c>
      <c r="R74" t="str">
        <f t="shared" si="17"/>
        <v>print(f'Advertencia: No se encontró la imagen {r_val["acta1"]}')</v>
      </c>
      <c r="S74" t="str">
        <f t="shared" si="18"/>
        <v>acta1 = ''</v>
      </c>
      <c r="T74" t="s">
        <v>559</v>
      </c>
      <c r="U74" t="str">
        <f t="shared" si="19"/>
        <v>print(f'Advertencia: No se pudo cargar la imagen {r_val["acta1"]}: {e}')</v>
      </c>
      <c r="V74" t="str">
        <f t="shared" si="20"/>
        <v>acta1 = ''</v>
      </c>
    </row>
    <row r="75" spans="4:22" x14ac:dyDescent="0.3"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190</v>
      </c>
      <c r="I75" t="s">
        <v>12</v>
      </c>
      <c r="J75" t="s">
        <v>292</v>
      </c>
      <c r="K75" t="str">
        <f t="shared" si="9"/>
        <v>'uso_epp' : r_val['uso_epp'],</v>
      </c>
      <c r="L75" t="str">
        <f t="shared" si="13"/>
        <v>'acta2': acta2,</v>
      </c>
      <c r="M75" t="s">
        <v>558</v>
      </c>
      <c r="N75" t="str">
        <f t="shared" si="14"/>
        <v>img_path_acta2 = os.path.join(IMAGES_PATH, r_val["acta2"])</v>
      </c>
      <c r="O75" t="str">
        <f t="shared" si="15"/>
        <v>if os.path.exists(img_path_acta2):</v>
      </c>
      <c r="P75" t="str">
        <f t="shared" si="16"/>
        <v>acta2 = InlineImage(docx_tpl, img_path_acta2, height=Mm(190))</v>
      </c>
      <c r="Q75" t="s">
        <v>560</v>
      </c>
      <c r="R75" t="str">
        <f t="shared" si="17"/>
        <v>print(f'Advertencia: No se encontró la imagen {r_val["acta2"]}')</v>
      </c>
      <c r="S75" t="str">
        <f t="shared" si="18"/>
        <v>acta2 = ''</v>
      </c>
      <c r="T75" t="s">
        <v>559</v>
      </c>
      <c r="U75" t="str">
        <f t="shared" si="19"/>
        <v>print(f'Advertencia: No se pudo cargar la imagen {r_val["acta2"]}: {e}')</v>
      </c>
      <c r="V75" t="str">
        <f t="shared" si="20"/>
        <v>acta2 = ''</v>
      </c>
    </row>
    <row r="76" spans="4:22" x14ac:dyDescent="0.3"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190</v>
      </c>
      <c r="I76" t="s">
        <v>13</v>
      </c>
      <c r="J76" t="s">
        <v>293</v>
      </c>
      <c r="K76" t="str">
        <f t="shared" si="9"/>
        <v>'detectores_mov' : r_val['detectores_mov'],</v>
      </c>
      <c r="L76" t="str">
        <f t="shared" si="13"/>
        <v>'crono_anual': crono_anual,</v>
      </c>
      <c r="M76" t="s">
        <v>558</v>
      </c>
      <c r="N76" t="str">
        <f t="shared" si="14"/>
        <v>img_path_crono_anual = os.path.join(IMAGES_PATH, r_val["crono_anual"])</v>
      </c>
      <c r="O76" t="str">
        <f t="shared" si="15"/>
        <v>if os.path.exists(img_path_crono_anual):</v>
      </c>
      <c r="P76" t="str">
        <f t="shared" si="16"/>
        <v>crono_anual = InlineImage(docx_tpl, img_path_crono_anual, height=Mm(190))</v>
      </c>
      <c r="Q76" t="s">
        <v>560</v>
      </c>
      <c r="R76" t="str">
        <f t="shared" si="17"/>
        <v>print(f'Advertencia: No se encontró la imagen {r_val["crono_anual"]}')</v>
      </c>
      <c r="S76" t="str">
        <f t="shared" si="18"/>
        <v>crono_anual = ''</v>
      </c>
      <c r="T76" t="s">
        <v>559</v>
      </c>
      <c r="U76" t="str">
        <f t="shared" si="19"/>
        <v>print(f'Advertencia: No se pudo cargar la imagen {r_val["crono_anual"]}: {e}')</v>
      </c>
      <c r="V76" t="str">
        <f t="shared" si="20"/>
        <v>crono_anual = ''</v>
      </c>
    </row>
    <row r="77" spans="4:22" x14ac:dyDescent="0.3"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190</v>
      </c>
      <c r="I77" t="s">
        <v>568</v>
      </c>
      <c r="J77" t="s">
        <v>567</v>
      </c>
      <c r="K77" t="str">
        <f t="shared" si="9"/>
        <v>'ubicación_mov' : r_val['ubicación_mov'],</v>
      </c>
      <c r="L77" t="str">
        <f t="shared" si="13"/>
        <v>'mantto1': mantto1,</v>
      </c>
      <c r="M77" t="s">
        <v>558</v>
      </c>
      <c r="N77" t="str">
        <f t="shared" si="14"/>
        <v>img_path_mantto1 = os.path.join(IMAGES_PATH, r_val["mantto1"])</v>
      </c>
      <c r="O77" t="str">
        <f t="shared" si="15"/>
        <v>if os.path.exists(img_path_mantto1):</v>
      </c>
      <c r="P77" t="str">
        <f t="shared" si="16"/>
        <v>mantto1 = InlineImage(docx_tpl, img_path_mantto1, height=Mm(190))</v>
      </c>
      <c r="Q77" t="s">
        <v>560</v>
      </c>
      <c r="R77" t="str">
        <f t="shared" si="17"/>
        <v>print(f'Advertencia: No se encontró la imagen {r_val["mantto1"]}')</v>
      </c>
      <c r="S77" t="str">
        <f t="shared" si="18"/>
        <v>mantto1 = ''</v>
      </c>
      <c r="T77" t="s">
        <v>559</v>
      </c>
      <c r="U77" t="str">
        <f t="shared" si="19"/>
        <v>print(f'Advertencia: No se pudo cargar la imagen {r_val["mantto1"]}: {e}')</v>
      </c>
      <c r="V77" t="str">
        <f t="shared" si="20"/>
        <v>mantto1 = ''</v>
      </c>
    </row>
    <row r="78" spans="4:22" x14ac:dyDescent="0.3"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190</v>
      </c>
      <c r="I78" t="s">
        <v>575</v>
      </c>
      <c r="J78" t="s">
        <v>576</v>
      </c>
      <c r="K78" t="str">
        <f t="shared" si="9"/>
        <v>'site_emer' : r_val['site_emer'],</v>
      </c>
      <c r="L78" t="str">
        <f t="shared" si="13"/>
        <v>'mantto2': mantto2,</v>
      </c>
      <c r="M78" t="s">
        <v>558</v>
      </c>
      <c r="N78" t="str">
        <f t="shared" si="14"/>
        <v>img_path_mantto2 = os.path.join(IMAGES_PATH, r_val["mantto2"])</v>
      </c>
      <c r="O78" t="str">
        <f t="shared" si="15"/>
        <v>if os.path.exists(img_path_mantto2):</v>
      </c>
      <c r="P78" t="str">
        <f t="shared" si="16"/>
        <v>mantto2 = InlineImage(docx_tpl, img_path_mantto2, height=Mm(190))</v>
      </c>
      <c r="Q78" t="s">
        <v>560</v>
      </c>
      <c r="R78" t="str">
        <f t="shared" si="17"/>
        <v>print(f'Advertencia: No se encontró la imagen {r_val["mantto2"]}')</v>
      </c>
      <c r="S78" t="str">
        <f t="shared" si="18"/>
        <v>mantto2 = ''</v>
      </c>
      <c r="T78" t="s">
        <v>559</v>
      </c>
      <c r="U78" t="str">
        <f t="shared" si="19"/>
        <v>print(f'Advertencia: No se pudo cargar la imagen {r_val["mantto2"]}: {e}')</v>
      </c>
      <c r="V78" t="str">
        <f t="shared" si="20"/>
        <v>mantto2 = ''</v>
      </c>
    </row>
    <row r="79" spans="4:22" x14ac:dyDescent="0.3"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95</v>
      </c>
      <c r="I79" t="s">
        <v>574</v>
      </c>
      <c r="J79" t="s">
        <v>573</v>
      </c>
      <c r="K79" t="str">
        <f t="shared" ref="K79:K110" si="25">+_xlfn.CONCAT("'",I79,"' : r_val['",I79,"'],")</f>
        <v>'ubicacion_site' : r_val['ubicacion_site'],</v>
      </c>
      <c r="L79" t="str">
        <f t="shared" si="13"/>
        <v>'simulacro': simulacro,</v>
      </c>
      <c r="M79" t="s">
        <v>558</v>
      </c>
      <c r="N79" t="str">
        <f t="shared" si="14"/>
        <v>img_path_simulacro = os.path.join(IMAGES_PATH, r_val["simulacro"])</v>
      </c>
      <c r="O79" t="str">
        <f t="shared" si="15"/>
        <v>if os.path.exists(img_path_simulacro):</v>
      </c>
      <c r="P79" t="str">
        <f t="shared" si="16"/>
        <v>simulacro = InlineImage(docx_tpl, img_path_simulacro, height=Mm(95))</v>
      </c>
      <c r="Q79" t="s">
        <v>560</v>
      </c>
      <c r="R79" t="str">
        <f t="shared" si="17"/>
        <v>print(f'Advertencia: No se encontró la imagen {r_val["simulacro"]}')</v>
      </c>
      <c r="S79" t="str">
        <f t="shared" si="18"/>
        <v>simulacro = ''</v>
      </c>
      <c r="T79" t="s">
        <v>559</v>
      </c>
      <c r="U79" t="str">
        <f t="shared" si="19"/>
        <v>print(f'Advertencia: No se pudo cargar la imagen {r_val["simulacro"]}: {e}')</v>
      </c>
      <c r="V79" t="str">
        <f t="shared" si="20"/>
        <v>simulacro = ''</v>
      </c>
    </row>
    <row r="80" spans="4:22" x14ac:dyDescent="0.3"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95</v>
      </c>
      <c r="I80" t="s">
        <v>15</v>
      </c>
      <c r="J80" t="s">
        <v>295</v>
      </c>
      <c r="K80" t="str">
        <f t="shared" si="25"/>
        <v>'hidrantes' : r_val['hidrantes'],</v>
      </c>
      <c r="L80" t="str">
        <f t="shared" si="13"/>
        <v>'capacitacion': capacitacion,</v>
      </c>
      <c r="M80" t="s">
        <v>558</v>
      </c>
      <c r="N80" t="str">
        <f t="shared" si="14"/>
        <v>img_path_capacitacion = os.path.join(IMAGES_PATH, r_val["capacitacion"])</v>
      </c>
      <c r="O80" t="str">
        <f t="shared" si="15"/>
        <v>if os.path.exists(img_path_capacitacion):</v>
      </c>
      <c r="P80" t="str">
        <f t="shared" si="16"/>
        <v>capacitacion = InlineImage(docx_tpl, img_path_capacitacion, height=Mm(95))</v>
      </c>
      <c r="Q80" t="s">
        <v>560</v>
      </c>
      <c r="R80" t="str">
        <f t="shared" si="17"/>
        <v>print(f'Advertencia: No se encontró la imagen {r_val["capacitacion"]}')</v>
      </c>
      <c r="S80" t="str">
        <f t="shared" si="18"/>
        <v>capacitacion = ''</v>
      </c>
      <c r="T80" t="s">
        <v>559</v>
      </c>
      <c r="U80" t="str">
        <f t="shared" si="19"/>
        <v>print(f'Advertencia: No se pudo cargar la imagen {r_val["capacitacion"]}: {e}')</v>
      </c>
      <c r="V80" t="str">
        <f t="shared" si="20"/>
        <v>capacitacion = ''</v>
      </c>
    </row>
    <row r="81" spans="4:22" x14ac:dyDescent="0.3"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190</v>
      </c>
      <c r="I81" t="s">
        <v>16</v>
      </c>
      <c r="J81" t="s">
        <v>296</v>
      </c>
      <c r="K81" t="str">
        <f t="shared" si="25"/>
        <v>'aspersores' : r_val['aspersores'],</v>
      </c>
      <c r="L81" t="str">
        <f t="shared" si="13"/>
        <v>'inv_quim': inv_quim,</v>
      </c>
      <c r="M81" t="s">
        <v>558</v>
      </c>
      <c r="N81" t="str">
        <f t="shared" si="14"/>
        <v>img_path_inv_quim = os.path.join(IMAGES_PATH, r_val["inv_quim"])</v>
      </c>
      <c r="O81" t="str">
        <f t="shared" si="15"/>
        <v>if os.path.exists(img_path_inv_quim):</v>
      </c>
      <c r="P81" t="str">
        <f t="shared" si="16"/>
        <v>inv_quim = InlineImage(docx_tpl, img_path_inv_quim, height=Mm(190))</v>
      </c>
      <c r="Q81" t="s">
        <v>560</v>
      </c>
      <c r="R81" t="str">
        <f t="shared" si="17"/>
        <v>print(f'Advertencia: No se encontró la imagen {r_val["inv_quim"]}')</v>
      </c>
      <c r="S81" t="str">
        <f t="shared" si="18"/>
        <v>inv_quim = ''</v>
      </c>
      <c r="T81" t="s">
        <v>559</v>
      </c>
      <c r="U81" t="str">
        <f t="shared" si="19"/>
        <v>print(f'Advertencia: No se pudo cargar la imagen {r_val["inv_quim"]}: {e}')</v>
      </c>
      <c r="V81" t="str">
        <f t="shared" si="20"/>
        <v>inv_quim = ''</v>
      </c>
    </row>
    <row r="82" spans="4:22" x14ac:dyDescent="0.3"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190</v>
      </c>
      <c r="I82" t="s">
        <v>17</v>
      </c>
      <c r="J82" t="s">
        <v>297</v>
      </c>
      <c r="K82" t="str">
        <f t="shared" si="25"/>
        <v>'bomberos' : r_val['bomberos'],</v>
      </c>
      <c r="L82" t="str">
        <f t="shared" si="13"/>
        <v>'inv_emer': inv_emer,</v>
      </c>
      <c r="M82" t="s">
        <v>558</v>
      </c>
      <c r="N82" t="str">
        <f t="shared" si="14"/>
        <v>img_path_inv_emer = os.path.join(IMAGES_PATH, r_val["inv_emer"])</v>
      </c>
      <c r="O82" t="str">
        <f t="shared" si="15"/>
        <v>if os.path.exists(img_path_inv_emer):</v>
      </c>
      <c r="P82" t="str">
        <f t="shared" si="16"/>
        <v>inv_emer = InlineImage(docx_tpl, img_path_inv_emer, height=Mm(190))</v>
      </c>
      <c r="Q82" t="s">
        <v>560</v>
      </c>
      <c r="R82" t="str">
        <f t="shared" si="17"/>
        <v>print(f'Advertencia: No se encontró la imagen {r_val["inv_emer"]}')</v>
      </c>
      <c r="S82" t="str">
        <f t="shared" si="18"/>
        <v>inv_emer = ''</v>
      </c>
      <c r="T82" t="s">
        <v>559</v>
      </c>
      <c r="U82" t="str">
        <f t="shared" si="19"/>
        <v>print(f'Advertencia: No se pudo cargar la imagen {r_val["inv_emer"]}: {e}')</v>
      </c>
      <c r="V82" t="str">
        <f t="shared" si="20"/>
        <v>inv_emer = ''</v>
      </c>
    </row>
    <row r="83" spans="4:22" x14ac:dyDescent="0.3"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190</v>
      </c>
      <c r="I83" t="s">
        <v>566</v>
      </c>
      <c r="J83" t="s">
        <v>565</v>
      </c>
      <c r="K83" t="str">
        <f t="shared" si="25"/>
        <v>'ubicacion_bombero' : r_val['ubicacion_bombero'],</v>
      </c>
      <c r="L83" t="str">
        <f t="shared" si="13"/>
        <v>'bit_emer': bit_emer,</v>
      </c>
      <c r="M83" t="s">
        <v>558</v>
      </c>
      <c r="N83" t="str">
        <f t="shared" si="14"/>
        <v>img_path_bit_emer = os.path.join(IMAGES_PATH, r_val["bit_emer"])</v>
      </c>
      <c r="O83" t="str">
        <f t="shared" si="15"/>
        <v>if os.path.exists(img_path_bit_emer):</v>
      </c>
      <c r="P83" t="str">
        <f t="shared" si="16"/>
        <v>bit_emer = InlineImage(docx_tpl, img_path_bit_emer, height=Mm(190))</v>
      </c>
      <c r="Q83" t="s">
        <v>560</v>
      </c>
      <c r="R83" t="str">
        <f t="shared" si="17"/>
        <v>print(f'Advertencia: No se encontró la imagen {r_val["bit_emer"]}')</v>
      </c>
      <c r="S83" t="str">
        <f t="shared" si="18"/>
        <v>bit_emer = ''</v>
      </c>
      <c r="T83" t="s">
        <v>559</v>
      </c>
      <c r="U83" t="str">
        <f t="shared" si="19"/>
        <v>print(f'Advertencia: No se pudo cargar la imagen {r_val["bit_emer"]}: {e}')</v>
      </c>
      <c r="V83" t="str">
        <f t="shared" si="20"/>
        <v>bit_emer = ''</v>
      </c>
    </row>
    <row r="84" spans="4:22" x14ac:dyDescent="0.3"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190</v>
      </c>
      <c r="I84" t="s">
        <v>18</v>
      </c>
      <c r="J84" t="s">
        <v>298</v>
      </c>
      <c r="K84" t="str">
        <f t="shared" si="25"/>
        <v>'detector_gas' : r_val['detector_gas'],</v>
      </c>
      <c r="L84" t="str">
        <f t="shared" si="13"/>
        <v>'insp_bot': insp_bot,</v>
      </c>
      <c r="M84" t="s">
        <v>558</v>
      </c>
      <c r="N84" t="str">
        <f t="shared" si="14"/>
        <v>img_path_insp_bot = os.path.join(IMAGES_PATH, r_val["insp_bot"])</v>
      </c>
      <c r="O84" t="str">
        <f t="shared" si="15"/>
        <v>if os.path.exists(img_path_insp_bot):</v>
      </c>
      <c r="P84" t="str">
        <f t="shared" si="16"/>
        <v>insp_bot = InlineImage(docx_tpl, img_path_insp_bot, height=Mm(190))</v>
      </c>
      <c r="Q84" t="s">
        <v>560</v>
      </c>
      <c r="R84" t="str">
        <f t="shared" si="17"/>
        <v>print(f'Advertencia: No se encontró la imagen {r_val["insp_bot"]}')</v>
      </c>
      <c r="S84" t="str">
        <f t="shared" si="18"/>
        <v>insp_bot = ''</v>
      </c>
      <c r="T84" t="s">
        <v>559</v>
      </c>
      <c r="U84" t="str">
        <f t="shared" si="19"/>
        <v>print(f'Advertencia: No se pudo cargar la imagen {r_val["insp_bot"]}: {e}')</v>
      </c>
      <c r="V84" t="str">
        <f t="shared" si="20"/>
        <v>insp_bot = ''</v>
      </c>
    </row>
    <row r="85" spans="4:22" x14ac:dyDescent="0.3"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190</v>
      </c>
      <c r="I85" t="s">
        <v>570</v>
      </c>
      <c r="J85" t="s">
        <v>569</v>
      </c>
      <c r="K85" t="str">
        <f t="shared" si="25"/>
        <v>'ubicación_gas' : r_val['ubicación_gas'],</v>
      </c>
      <c r="L85" t="str">
        <f t="shared" si="13"/>
        <v>'insp_ext': insp_ext,</v>
      </c>
      <c r="M85" t="s">
        <v>558</v>
      </c>
      <c r="N85" t="str">
        <f t="shared" si="14"/>
        <v>img_path_insp_ext = os.path.join(IMAGES_PATH, r_val["insp_ext"])</v>
      </c>
      <c r="O85" t="str">
        <f t="shared" si="15"/>
        <v>if os.path.exists(img_path_insp_ext):</v>
      </c>
      <c r="P85" t="str">
        <f t="shared" si="16"/>
        <v>insp_ext = InlineImage(docx_tpl, img_path_insp_ext, height=Mm(190))</v>
      </c>
      <c r="Q85" t="s">
        <v>560</v>
      </c>
      <c r="R85" t="str">
        <f t="shared" si="17"/>
        <v>print(f'Advertencia: No se encontró la imagen {r_val["insp_ext"]}')</v>
      </c>
      <c r="S85" t="str">
        <f t="shared" si="18"/>
        <v>insp_ext = ''</v>
      </c>
      <c r="T85" t="s">
        <v>559</v>
      </c>
      <c r="U85" t="str">
        <f t="shared" si="19"/>
        <v>print(f'Advertencia: No se pudo cargar la imagen {r_val["insp_ext"]}: {e}')</v>
      </c>
      <c r="V85" t="str">
        <f t="shared" si="20"/>
        <v>insp_ext = ''</v>
      </c>
    </row>
    <row r="86" spans="4:22" x14ac:dyDescent="0.3"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190</v>
      </c>
      <c r="I86" t="s">
        <v>19</v>
      </c>
      <c r="J86" t="s">
        <v>299</v>
      </c>
      <c r="K86" t="str">
        <f t="shared" si="25"/>
        <v>'equipo_brigada' : r_val['equipo_brigada'],</v>
      </c>
      <c r="L86" t="str">
        <f t="shared" si="13"/>
        <v>'insp_dh': insp_dh,</v>
      </c>
      <c r="M86" t="s">
        <v>558</v>
      </c>
      <c r="N86" t="str">
        <f t="shared" si="14"/>
        <v>img_path_insp_dh = os.path.join(IMAGES_PATH, r_val["insp_dh"])</v>
      </c>
      <c r="O86" t="str">
        <f t="shared" si="15"/>
        <v>if os.path.exists(img_path_insp_dh):</v>
      </c>
      <c r="P86" t="str">
        <f t="shared" si="16"/>
        <v>insp_dh = InlineImage(docx_tpl, img_path_insp_dh, height=Mm(190))</v>
      </c>
      <c r="Q86" t="s">
        <v>560</v>
      </c>
      <c r="R86" t="str">
        <f t="shared" si="17"/>
        <v>print(f'Advertencia: No se encontró la imagen {r_val["insp_dh"]}')</v>
      </c>
      <c r="S86" t="str">
        <f t="shared" si="18"/>
        <v>insp_dh = ''</v>
      </c>
      <c r="T86" t="s">
        <v>559</v>
      </c>
      <c r="U86" t="str">
        <f t="shared" si="19"/>
        <v>print(f'Advertencia: No se pudo cargar la imagen {r_val["insp_dh"]}: {e}')</v>
      </c>
      <c r="V86" t="str">
        <f t="shared" si="20"/>
        <v>insp_dh = ''</v>
      </c>
    </row>
    <row r="87" spans="4:22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190</v>
      </c>
      <c r="I87" t="s">
        <v>578</v>
      </c>
      <c r="J87" t="s">
        <v>577</v>
      </c>
      <c r="K87" t="str">
        <f t="shared" si="25"/>
        <v>'ubicacion_brigada' : r_val['ubicacion_brigada'],</v>
      </c>
      <c r="L87" t="str">
        <f t="shared" si="13"/>
        <v>'insp_lamp': insp_lamp,</v>
      </c>
      <c r="M87" t="s">
        <v>558</v>
      </c>
      <c r="N87" t="str">
        <f t="shared" si="14"/>
        <v>img_path_insp_lamp = os.path.join(IMAGES_PATH, r_val["insp_lamp"])</v>
      </c>
      <c r="O87" t="str">
        <f t="shared" si="15"/>
        <v>if os.path.exists(img_path_insp_lamp):</v>
      </c>
      <c r="P87" t="str">
        <f t="shared" si="16"/>
        <v>insp_lamp = InlineImage(docx_tpl, img_path_insp_lamp, height=Mm(190))</v>
      </c>
      <c r="Q87" t="s">
        <v>560</v>
      </c>
      <c r="R87" t="str">
        <f t="shared" si="17"/>
        <v>print(f'Advertencia: No se encontró la imagen {r_val["insp_lamp"]}')</v>
      </c>
      <c r="S87" t="str">
        <f t="shared" si="18"/>
        <v>insp_lamp = ''</v>
      </c>
      <c r="T87" t="s">
        <v>559</v>
      </c>
      <c r="U87" t="str">
        <f t="shared" si="19"/>
        <v>print(f'Advertencia: No se pudo cargar la imagen {r_val["insp_lamp"]}: {e}')</v>
      </c>
      <c r="V87" t="str">
        <f t="shared" si="20"/>
        <v>insp_lamp = ''</v>
      </c>
    </row>
    <row r="88" spans="4:22" x14ac:dyDescent="0.3"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190</v>
      </c>
      <c r="I88" t="s">
        <v>708</v>
      </c>
      <c r="J88" t="s">
        <v>709</v>
      </c>
      <c r="K88" t="str">
        <f t="shared" si="25"/>
        <v>'ubiacion_brigadas' : r_val['ubiacion_brigadas'],</v>
      </c>
      <c r="L88" t="str">
        <f t="shared" si="13"/>
        <v>'insp_alarm': insp_alarm,</v>
      </c>
      <c r="M88" t="s">
        <v>558</v>
      </c>
      <c r="N88" t="str">
        <f t="shared" si="14"/>
        <v>img_path_insp_alarm = os.path.join(IMAGES_PATH, r_val["insp_alarm"])</v>
      </c>
      <c r="O88" t="str">
        <f t="shared" si="15"/>
        <v>if os.path.exists(img_path_insp_alarm):</v>
      </c>
      <c r="P88" t="str">
        <f t="shared" si="16"/>
        <v>insp_alarm = InlineImage(docx_tpl, img_path_insp_alarm, height=Mm(190))</v>
      </c>
      <c r="Q88" t="s">
        <v>560</v>
      </c>
      <c r="R88" t="str">
        <f t="shared" si="17"/>
        <v>print(f'Advertencia: No se encontró la imagen {r_val["insp_alarm"]}')</v>
      </c>
      <c r="S88" t="str">
        <f t="shared" si="18"/>
        <v>insp_alarm = ''</v>
      </c>
      <c r="T88" t="s">
        <v>559</v>
      </c>
      <c r="U88" t="str">
        <f t="shared" si="19"/>
        <v>print(f'Advertencia: No se pudo cargar la imagen {r_val["insp_alarm"]}: {e}')</v>
      </c>
      <c r="V88" t="str">
        <f t="shared" si="20"/>
        <v>insp_alarm = ''</v>
      </c>
    </row>
    <row r="89" spans="4:22" x14ac:dyDescent="0.3"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190</v>
      </c>
      <c r="I89" t="s">
        <v>20</v>
      </c>
      <c r="J89" t="s">
        <v>300</v>
      </c>
      <c r="K89" t="str">
        <f t="shared" si="25"/>
        <v>'lampara' : r_val['lampara'],</v>
      </c>
      <c r="L89" t="str">
        <f t="shared" si="13"/>
        <v>'ev_sim1': ev_sim1,</v>
      </c>
      <c r="M89" t="s">
        <v>558</v>
      </c>
      <c r="N89" t="str">
        <f t="shared" si="14"/>
        <v>img_path_ev_sim1 = os.path.join(IMAGES_PATH, r_val["ev_sim1"])</v>
      </c>
      <c r="O89" t="str">
        <f t="shared" si="15"/>
        <v>if os.path.exists(img_path_ev_sim1):</v>
      </c>
      <c r="P89" t="str">
        <f t="shared" si="16"/>
        <v>ev_sim1 = InlineImage(docx_tpl, img_path_ev_sim1, height=Mm(190))</v>
      </c>
      <c r="Q89" t="s">
        <v>560</v>
      </c>
      <c r="R89" t="str">
        <f t="shared" si="17"/>
        <v>print(f'Advertencia: No se encontró la imagen {r_val["ev_sim1"]}')</v>
      </c>
      <c r="S89" t="str">
        <f t="shared" si="18"/>
        <v>ev_sim1 = ''</v>
      </c>
      <c r="T89" t="s">
        <v>559</v>
      </c>
      <c r="U89" t="str">
        <f t="shared" si="19"/>
        <v>print(f'Advertencia: No se pudo cargar la imagen {r_val["ev_sim1"]}: {e}')</v>
      </c>
      <c r="V89" t="str">
        <f t="shared" si="20"/>
        <v>ev_sim1 = ''</v>
      </c>
    </row>
    <row r="90" spans="4:22" x14ac:dyDescent="0.3"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190</v>
      </c>
      <c r="I90" t="s">
        <v>562</v>
      </c>
      <c r="J90" t="s">
        <v>561</v>
      </c>
      <c r="K90" t="str">
        <f t="shared" si="25"/>
        <v>'ubicacion_lampara' : r_val['ubicacion_lampara'],</v>
      </c>
      <c r="L90" t="str">
        <f t="shared" si="13"/>
        <v>'ev_sim2': ev_sim2,</v>
      </c>
      <c r="M90" t="s">
        <v>558</v>
      </c>
      <c r="N90" t="str">
        <f t="shared" si="14"/>
        <v>img_path_ev_sim2 = os.path.join(IMAGES_PATH, r_val["ev_sim2"])</v>
      </c>
      <c r="O90" t="str">
        <f t="shared" si="15"/>
        <v>if os.path.exists(img_path_ev_sim2):</v>
      </c>
      <c r="P90" t="str">
        <f t="shared" si="16"/>
        <v>ev_sim2 = InlineImage(docx_tpl, img_path_ev_sim2, height=Mm(190))</v>
      </c>
      <c r="Q90" t="s">
        <v>560</v>
      </c>
      <c r="R90" t="str">
        <f t="shared" si="17"/>
        <v>print(f'Advertencia: No se encontró la imagen {r_val["ev_sim2"]}')</v>
      </c>
      <c r="S90" t="str">
        <f t="shared" si="18"/>
        <v>ev_sim2 = ''</v>
      </c>
      <c r="T90" t="s">
        <v>559</v>
      </c>
      <c r="U90" t="str">
        <f t="shared" si="19"/>
        <v>print(f'Advertencia: No se pudo cargar la imagen {r_val["ev_sim2"]}: {e}')</v>
      </c>
      <c r="V90" t="str">
        <f t="shared" si="20"/>
        <v>ev_sim2 = ''</v>
      </c>
    </row>
    <row r="91" spans="4:22" x14ac:dyDescent="0.3"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190</v>
      </c>
      <c r="I91" t="s">
        <v>22</v>
      </c>
      <c r="J91" t="s">
        <v>301</v>
      </c>
      <c r="K91" t="str">
        <f t="shared" si="25"/>
        <v>'baterias' : r_val['baterias'],</v>
      </c>
      <c r="M91" t="s">
        <v>558</v>
      </c>
      <c r="N91" t="str">
        <f t="shared" ref="N91:N92" si="26">+_xlfn.CONCAT("img_path_",E91," = os.path.join(IMAGES_PATH, r_val[""",E91,"""])")</f>
        <v>img_path_visitas = os.path.join(IMAGES_PATH, r_val["visitas"])</v>
      </c>
      <c r="O91" t="str">
        <f t="shared" ref="O91:O92" si="27">+_xlfn.CONCAT("if os.path.exists(img_path_",E91,"):")</f>
        <v>if os.path.exists(img_path_visitas):</v>
      </c>
      <c r="P91" t="str">
        <f t="shared" ref="P91:P92" si="28">+_xlfn.CONCAT(E91," = InlineImage(docx_tpl, img_path_",E91,", height=Mm(",H91,"))")</f>
        <v>visitas = InlineImage(docx_tpl, img_path_visitas, height=Mm(190))</v>
      </c>
      <c r="Q91" t="s">
        <v>560</v>
      </c>
      <c r="R91" t="str">
        <f t="shared" ref="R91:R92" si="29">+_xlfn.CONCAT("print(f'Advertencia: No se encontró la imagen {r_val[""",E91,"""]}')")</f>
        <v>print(f'Advertencia: No se encontró la imagen {r_val["visitas"]}')</v>
      </c>
      <c r="S91" t="str">
        <f t="shared" ref="S91:S92" si="30">+_xlfn.CONCAT(E91," = ''")</f>
        <v>visitas = ''</v>
      </c>
      <c r="T91" t="s">
        <v>559</v>
      </c>
      <c r="U91" t="str">
        <f t="shared" ref="U91:U92" si="31">+_xlfn.CONCAT("print(f'Advertencia: No se pudo cargar la imagen {r_val[""",E91,"""]}: {e}')")</f>
        <v>print(f'Advertencia: No se pudo cargar la imagen {r_val["visitas"]}: {e}')</v>
      </c>
      <c r="V91" t="str">
        <f t="shared" ref="V91:V92" si="32">+_xlfn.CONCAT(E91," = ''")</f>
        <v>visitas = ''</v>
      </c>
    </row>
    <row r="92" spans="4:22" x14ac:dyDescent="0.3">
      <c r="D92" t="s">
        <v>832</v>
      </c>
      <c r="E92" t="s">
        <v>951</v>
      </c>
      <c r="F92" t="s">
        <v>952</v>
      </c>
      <c r="G92" t="s">
        <v>953</v>
      </c>
      <c r="I92" t="s">
        <v>572</v>
      </c>
      <c r="J92" t="s">
        <v>571</v>
      </c>
      <c r="K92" t="str">
        <f t="shared" si="25"/>
        <v>'ubiacion_baterias' : r_val['ubiacion_baterias'],</v>
      </c>
      <c r="M92" t="s">
        <v>558</v>
      </c>
      <c r="N92" t="str">
        <f t="shared" si="26"/>
        <v>img_path_dir_emer = os.path.join(IMAGES_PATH, r_val["dir_emer"])</v>
      </c>
      <c r="O92" t="str">
        <f t="shared" si="27"/>
        <v>if os.path.exists(img_path_dir_emer):</v>
      </c>
      <c r="P92" t="str">
        <f t="shared" si="28"/>
        <v>dir_emer = InlineImage(docx_tpl, img_path_dir_emer, height=Mm())</v>
      </c>
      <c r="Q92" t="s">
        <v>560</v>
      </c>
      <c r="R92" t="str">
        <f t="shared" si="29"/>
        <v>print(f'Advertencia: No se encontró la imagen {r_val["dir_emer"]}')</v>
      </c>
      <c r="S92" t="str">
        <f t="shared" si="30"/>
        <v>dir_emer = ''</v>
      </c>
      <c r="T92" t="s">
        <v>559</v>
      </c>
      <c r="U92" t="str">
        <f t="shared" si="31"/>
        <v>print(f'Advertencia: No se pudo cargar la imagen {r_val["dir_emer"]}: {e}')</v>
      </c>
      <c r="V92" t="str">
        <f t="shared" si="32"/>
        <v>dir_emer = ''</v>
      </c>
    </row>
    <row r="93" spans="4:22" x14ac:dyDescent="0.3">
      <c r="I93" t="s">
        <v>23</v>
      </c>
      <c r="J93" t="s">
        <v>302</v>
      </c>
      <c r="K93" t="str">
        <f t="shared" si="25"/>
        <v>'tambo_arena' : r_val['tambo_arena'],</v>
      </c>
    </row>
    <row r="94" spans="4:22" x14ac:dyDescent="0.3">
      <c r="I94" t="s">
        <v>564</v>
      </c>
      <c r="J94" t="s">
        <v>563</v>
      </c>
      <c r="K94" t="str">
        <f t="shared" si="25"/>
        <v>'ubicacion_tambo' : r_val['ubicacion_tambo'],</v>
      </c>
    </row>
    <row r="95" spans="4:22" x14ac:dyDescent="0.3">
      <c r="I95" t="s">
        <v>191</v>
      </c>
      <c r="J95" t="s">
        <v>303</v>
      </c>
      <c r="K95" t="str">
        <f t="shared" si="25"/>
        <v>'tanques' : r_val['tanques'],</v>
      </c>
    </row>
    <row r="96" spans="4:22" x14ac:dyDescent="0.3">
      <c r="I96" t="s">
        <v>192</v>
      </c>
      <c r="J96" t="s">
        <v>304</v>
      </c>
      <c r="K96" t="str">
        <f t="shared" si="25"/>
        <v>'tanque_1' : r_val['tanque_1'],</v>
      </c>
    </row>
    <row r="97" spans="9:11" x14ac:dyDescent="0.3">
      <c r="I97" t="s">
        <v>193</v>
      </c>
      <c r="J97" t="s">
        <v>305</v>
      </c>
      <c r="K97" t="str">
        <f t="shared" si="25"/>
        <v>'tanque_2' : r_val['tanque_2'],</v>
      </c>
    </row>
    <row r="98" spans="9:11" x14ac:dyDescent="0.3">
      <c r="I98" t="s">
        <v>194</v>
      </c>
      <c r="J98" t="s">
        <v>306</v>
      </c>
      <c r="K98" t="str">
        <f t="shared" si="25"/>
        <v>'tanque_3' : r_val['tanque_3'],</v>
      </c>
    </row>
    <row r="99" spans="9:11" x14ac:dyDescent="0.3">
      <c r="I99" t="s">
        <v>0</v>
      </c>
      <c r="J99" t="s">
        <v>307</v>
      </c>
      <c r="K99" t="str">
        <f t="shared" si="25"/>
        <v>'dia' : r_val['dia'],</v>
      </c>
    </row>
    <row r="100" spans="9:11" x14ac:dyDescent="0.3">
      <c r="I100" t="s">
        <v>1</v>
      </c>
      <c r="J100" t="s">
        <v>308</v>
      </c>
      <c r="K100" t="str">
        <f t="shared" si="25"/>
        <v>'mes' : r_val['mes'],</v>
      </c>
    </row>
    <row r="101" spans="9:11" x14ac:dyDescent="0.3">
      <c r="I101" t="s">
        <v>2</v>
      </c>
      <c r="J101" t="s">
        <v>309</v>
      </c>
      <c r="K101" t="str">
        <f t="shared" si="25"/>
        <v>'anio' : r_val['anio'],</v>
      </c>
    </row>
    <row r="102" spans="9:11" x14ac:dyDescent="0.3">
      <c r="I102" t="s">
        <v>195</v>
      </c>
      <c r="J102" t="s">
        <v>310</v>
      </c>
      <c r="K102" t="str">
        <f t="shared" si="25"/>
        <v>'coordenadas' : r_val['coordenadas'],</v>
      </c>
    </row>
    <row r="103" spans="9:11" x14ac:dyDescent="0.3">
      <c r="I103" t="s">
        <v>196</v>
      </c>
      <c r="J103" t="s">
        <v>311</v>
      </c>
      <c r="K103" t="str">
        <f t="shared" si="25"/>
        <v>'norte' : r_val['norte'],</v>
      </c>
    </row>
    <row r="104" spans="9:11" x14ac:dyDescent="0.3">
      <c r="I104" t="s">
        <v>197</v>
      </c>
      <c r="J104" t="s">
        <v>312</v>
      </c>
      <c r="K104" t="str">
        <f t="shared" si="25"/>
        <v>'sur' : r_val['sur'],</v>
      </c>
    </row>
    <row r="105" spans="9:11" x14ac:dyDescent="0.3">
      <c r="I105" t="s">
        <v>198</v>
      </c>
      <c r="J105" t="s">
        <v>313</v>
      </c>
      <c r="K105" t="str">
        <f t="shared" si="25"/>
        <v>'este' : r_val['este'],</v>
      </c>
    </row>
    <row r="106" spans="9:11" x14ac:dyDescent="0.3">
      <c r="I106" t="s">
        <v>199</v>
      </c>
      <c r="J106" t="s">
        <v>314</v>
      </c>
      <c r="K106" t="str">
        <f t="shared" si="25"/>
        <v>'oeste' : r_val['oeste'],</v>
      </c>
    </row>
    <row r="107" spans="9:11" x14ac:dyDescent="0.3">
      <c r="I107" t="s">
        <v>597</v>
      </c>
      <c r="J107" t="s">
        <v>598</v>
      </c>
      <c r="K107" t="str">
        <f t="shared" si="25"/>
        <v>'ref_llegar' : r_val['ref_llegar'],</v>
      </c>
    </row>
    <row r="108" spans="9:11" x14ac:dyDescent="0.3">
      <c r="I108" t="s">
        <v>200</v>
      </c>
      <c r="J108" t="s">
        <v>315</v>
      </c>
      <c r="K108" t="str">
        <f t="shared" si="25"/>
        <v>'ley' : r_val['ley'],</v>
      </c>
    </row>
    <row r="109" spans="9:11" x14ac:dyDescent="0.3">
      <c r="I109" t="s">
        <v>201</v>
      </c>
      <c r="J109" t="s">
        <v>316</v>
      </c>
      <c r="K109" t="str">
        <f t="shared" si="25"/>
        <v>'reglamento' : r_val['reglamento'],</v>
      </c>
    </row>
    <row r="110" spans="9:11" x14ac:dyDescent="0.3">
      <c r="I110" t="s">
        <v>647</v>
      </c>
      <c r="J110" t="s">
        <v>687</v>
      </c>
      <c r="K110" t="str">
        <f t="shared" si="25"/>
        <v>'m_dir' : r_val['m_dir'],</v>
      </c>
    </row>
    <row r="111" spans="9:11" x14ac:dyDescent="0.3">
      <c r="I111" t="s">
        <v>202</v>
      </c>
      <c r="J111" t="s">
        <v>317</v>
      </c>
      <c r="K111" t="str">
        <f t="shared" ref="K111:K142" si="33">+_xlfn.CONCAT("'",I111,"' : r_val['",I111,"'],")</f>
        <v>'coord_suplente' : r_val['coord_suplente'],</v>
      </c>
    </row>
    <row r="112" spans="9:11" x14ac:dyDescent="0.3">
      <c r="I112" t="s">
        <v>648</v>
      </c>
      <c r="J112" t="s">
        <v>688</v>
      </c>
      <c r="K112" t="str">
        <f t="shared" si="33"/>
        <v>'m_jef_caj' : r_val['m_jef_caj'],</v>
      </c>
    </row>
    <row r="113" spans="9:11" x14ac:dyDescent="0.3">
      <c r="I113" t="s">
        <v>203</v>
      </c>
      <c r="J113" t="s">
        <v>318</v>
      </c>
      <c r="K113" t="str">
        <f t="shared" si="33"/>
        <v>'evacuacion' : r_val['evacuacion'],</v>
      </c>
    </row>
    <row r="114" spans="9:11" x14ac:dyDescent="0.3">
      <c r="I114" t="s">
        <v>581</v>
      </c>
      <c r="J114" t="s">
        <v>589</v>
      </c>
      <c r="K114" t="str">
        <f t="shared" si="33"/>
        <v>'evac_puesto' : r_val['evac_puesto'],</v>
      </c>
    </row>
    <row r="115" spans="9:11" x14ac:dyDescent="0.3">
      <c r="I115" t="s">
        <v>649</v>
      </c>
      <c r="J115" t="s">
        <v>689</v>
      </c>
      <c r="K115" t="str">
        <f t="shared" si="33"/>
        <v>'m_evac' : r_val['m_evac'],</v>
      </c>
    </row>
    <row r="116" spans="9:11" x14ac:dyDescent="0.3">
      <c r="I116" t="s">
        <v>204</v>
      </c>
      <c r="J116" t="s">
        <v>319</v>
      </c>
      <c r="K116" t="str">
        <f t="shared" si="33"/>
        <v>'evac_suplente' : r_val['evac_suplente'],</v>
      </c>
    </row>
    <row r="117" spans="9:11" x14ac:dyDescent="0.3">
      <c r="I117" t="s">
        <v>582</v>
      </c>
      <c r="J117" t="s">
        <v>590</v>
      </c>
      <c r="K117" t="str">
        <f t="shared" si="33"/>
        <v>'supl_evac_pue' : r_val['supl_evac_pue'],</v>
      </c>
    </row>
    <row r="118" spans="9:11" x14ac:dyDescent="0.3">
      <c r="I118" t="s">
        <v>650</v>
      </c>
      <c r="J118" t="s">
        <v>690</v>
      </c>
      <c r="K118" t="str">
        <f t="shared" si="33"/>
        <v>'m_supl_evac' : r_val['m_supl_evac'],</v>
      </c>
    </row>
    <row r="119" spans="9:11" x14ac:dyDescent="0.3">
      <c r="I119" t="s">
        <v>205</v>
      </c>
      <c r="J119" t="s">
        <v>320</v>
      </c>
      <c r="K119" t="str">
        <f t="shared" si="33"/>
        <v>'incendios' : r_val['incendios'],</v>
      </c>
    </row>
    <row r="120" spans="9:11" x14ac:dyDescent="0.3">
      <c r="I120" t="s">
        <v>583</v>
      </c>
      <c r="J120" t="s">
        <v>591</v>
      </c>
      <c r="K120" t="str">
        <f t="shared" si="33"/>
        <v>'incen_puesto' : r_val['incen_puesto'],</v>
      </c>
    </row>
    <row r="121" spans="9:11" x14ac:dyDescent="0.3">
      <c r="I121" t="s">
        <v>651</v>
      </c>
      <c r="J121" t="s">
        <v>691</v>
      </c>
      <c r="K121" t="str">
        <f t="shared" si="33"/>
        <v>'m_inc' : r_val['m_inc'],</v>
      </c>
    </row>
    <row r="122" spans="9:11" x14ac:dyDescent="0.3">
      <c r="I122" t="s">
        <v>206</v>
      </c>
      <c r="J122" t="s">
        <v>321</v>
      </c>
      <c r="K122" t="str">
        <f t="shared" si="33"/>
        <v>'inc_suplente' : r_val['inc_suplente'],</v>
      </c>
    </row>
    <row r="123" spans="9:11" x14ac:dyDescent="0.3">
      <c r="I123" t="s">
        <v>584</v>
      </c>
      <c r="J123" t="s">
        <v>592</v>
      </c>
      <c r="K123" t="str">
        <f t="shared" si="33"/>
        <v>'supl_inc_puesto' : r_val['supl_inc_puesto'],</v>
      </c>
    </row>
    <row r="124" spans="9:11" x14ac:dyDescent="0.3">
      <c r="I124" t="s">
        <v>652</v>
      </c>
      <c r="J124" t="s">
        <v>692</v>
      </c>
      <c r="K124" t="str">
        <f t="shared" si="33"/>
        <v>'m_supl_inc' : r_val['m_supl_inc'],</v>
      </c>
    </row>
    <row r="125" spans="9:11" x14ac:dyDescent="0.3">
      <c r="I125" t="s">
        <v>207</v>
      </c>
      <c r="J125" t="s">
        <v>322</v>
      </c>
      <c r="K125" t="str">
        <f t="shared" si="33"/>
        <v>'primeros_auxilios' : r_val['primeros_auxilios'],</v>
      </c>
    </row>
    <row r="126" spans="9:11" x14ac:dyDescent="0.3">
      <c r="I126" t="s">
        <v>585</v>
      </c>
      <c r="J126" t="s">
        <v>593</v>
      </c>
      <c r="K126" t="str">
        <f t="shared" si="33"/>
        <v>'prim_aux_puesto' : r_val['prim_aux_puesto'],</v>
      </c>
    </row>
    <row r="127" spans="9:11" x14ac:dyDescent="0.3">
      <c r="I127" t="s">
        <v>653</v>
      </c>
      <c r="J127" t="s">
        <v>693</v>
      </c>
      <c r="K127" t="str">
        <f t="shared" si="33"/>
        <v>'m_prim_aux' : r_val['m_prim_aux'],</v>
      </c>
    </row>
    <row r="128" spans="9:11" x14ac:dyDescent="0.3">
      <c r="I128" t="s">
        <v>208</v>
      </c>
      <c r="J128" t="s">
        <v>323</v>
      </c>
      <c r="K128" t="str">
        <f t="shared" si="33"/>
        <v>'aux_suplente' : r_val['aux_suplente'],</v>
      </c>
    </row>
    <row r="129" spans="9:11" x14ac:dyDescent="0.3">
      <c r="I129" t="s">
        <v>586</v>
      </c>
      <c r="J129" t="s">
        <v>594</v>
      </c>
      <c r="K129" t="str">
        <f t="shared" si="33"/>
        <v>'supl_prim_aux_puesto' : r_val['supl_prim_aux_puesto'],</v>
      </c>
    </row>
    <row r="130" spans="9:11" x14ac:dyDescent="0.3">
      <c r="I130" t="s">
        <v>654</v>
      </c>
      <c r="J130" t="s">
        <v>694</v>
      </c>
      <c r="K130" t="str">
        <f t="shared" si="33"/>
        <v>'m_supl_paux' : r_val['m_supl_paux'],</v>
      </c>
    </row>
    <row r="131" spans="9:11" x14ac:dyDescent="0.3">
      <c r="I131" t="s">
        <v>209</v>
      </c>
      <c r="J131" t="s">
        <v>324</v>
      </c>
      <c r="K131" t="str">
        <f t="shared" si="33"/>
        <v>'busqueda' : r_val['busqueda'],</v>
      </c>
    </row>
    <row r="132" spans="9:11" x14ac:dyDescent="0.3">
      <c r="I132" t="s">
        <v>587</v>
      </c>
      <c r="J132" t="s">
        <v>595</v>
      </c>
      <c r="K132" t="str">
        <f t="shared" si="33"/>
        <v>'busq_puesto' : r_val['busq_puesto'],</v>
      </c>
    </row>
    <row r="133" spans="9:11" x14ac:dyDescent="0.3">
      <c r="I133" t="s">
        <v>655</v>
      </c>
      <c r="J133" t="s">
        <v>695</v>
      </c>
      <c r="K133" t="str">
        <f t="shared" si="33"/>
        <v>'m_busq' : r_val['m_busq'],</v>
      </c>
    </row>
    <row r="134" spans="9:11" x14ac:dyDescent="0.3">
      <c r="I134" t="s">
        <v>210</v>
      </c>
      <c r="J134" t="s">
        <v>325</v>
      </c>
      <c r="K134" t="str">
        <f t="shared" si="33"/>
        <v>'busq_suplente' : r_val['busq_suplente'],</v>
      </c>
    </row>
    <row r="135" spans="9:11" x14ac:dyDescent="0.3">
      <c r="I135" t="s">
        <v>588</v>
      </c>
      <c r="J135" t="s">
        <v>596</v>
      </c>
      <c r="K135" t="str">
        <f t="shared" si="33"/>
        <v>'supl_busq_puesto' : r_val['supl_busq_puesto'],</v>
      </c>
    </row>
    <row r="136" spans="9:11" x14ac:dyDescent="0.3">
      <c r="I136" t="s">
        <v>656</v>
      </c>
      <c r="J136" t="s">
        <v>696</v>
      </c>
      <c r="K136" t="str">
        <f t="shared" si="33"/>
        <v>'m_supl_busq' : r_val['m_supl_busq'],</v>
      </c>
    </row>
    <row r="137" spans="9:11" x14ac:dyDescent="0.3">
      <c r="I137" t="s">
        <v>211</v>
      </c>
      <c r="J137" t="s">
        <v>326</v>
      </c>
      <c r="K137" t="str">
        <f t="shared" si="33"/>
        <v>'descrip_gi' : r_val['descrip_gi'],</v>
      </c>
    </row>
    <row r="138" spans="9:11" x14ac:dyDescent="0.3">
      <c r="I138" t="s">
        <v>212</v>
      </c>
      <c r="J138" t="s">
        <v>327</v>
      </c>
      <c r="K138" t="str">
        <f t="shared" si="33"/>
        <v>'gas_inflamable' : r_val['gas_inflamable'],</v>
      </c>
    </row>
    <row r="139" spans="9:11" x14ac:dyDescent="0.3">
      <c r="I139" t="s">
        <v>213</v>
      </c>
      <c r="J139" t="s">
        <v>328</v>
      </c>
      <c r="K139" t="str">
        <f t="shared" si="33"/>
        <v>'valor_gi' : r_val['valor_gi'],</v>
      </c>
    </row>
    <row r="140" spans="9:11" x14ac:dyDescent="0.3">
      <c r="I140" t="s">
        <v>214</v>
      </c>
      <c r="J140" t="s">
        <v>329</v>
      </c>
      <c r="K140" t="str">
        <f t="shared" si="33"/>
        <v>'descrp_li' : r_val['descrp_li'],</v>
      </c>
    </row>
    <row r="141" spans="9:11" x14ac:dyDescent="0.3">
      <c r="I141" t="s">
        <v>215</v>
      </c>
      <c r="J141" t="s">
        <v>330</v>
      </c>
      <c r="K141" t="str">
        <f t="shared" si="33"/>
        <v>'liquido_inflamable' : r_val['liquido_inflamable'],</v>
      </c>
    </row>
    <row r="142" spans="9:11" x14ac:dyDescent="0.3">
      <c r="I142" t="s">
        <v>216</v>
      </c>
      <c r="J142" t="s">
        <v>331</v>
      </c>
      <c r="K142" t="str">
        <f t="shared" si="33"/>
        <v>'valor_li' : r_val['valor_li'],</v>
      </c>
    </row>
    <row r="143" spans="9:11" x14ac:dyDescent="0.3">
      <c r="I143" t="s">
        <v>217</v>
      </c>
      <c r="J143" t="s">
        <v>332</v>
      </c>
      <c r="K143" t="str">
        <f t="shared" ref="K143:K179" si="34">+_xlfn.CONCAT("'",I143,"' : r_val['",I143,"'],")</f>
        <v>'descrip_lc' : r_val['descrip_lc'],</v>
      </c>
    </row>
    <row r="144" spans="9:11" x14ac:dyDescent="0.3">
      <c r="I144" t="s">
        <v>218</v>
      </c>
      <c r="J144" t="s">
        <v>333</v>
      </c>
      <c r="K144" t="str">
        <f t="shared" si="34"/>
        <v>'liquido_combustible' : r_val['liquido_combustible'],</v>
      </c>
    </row>
    <row r="145" spans="9:11" x14ac:dyDescent="0.3">
      <c r="I145" t="s">
        <v>219</v>
      </c>
      <c r="J145" t="s">
        <v>334</v>
      </c>
      <c r="K145" t="str">
        <f t="shared" si="34"/>
        <v>'valor_lc' : r_val['valor_lc'],</v>
      </c>
    </row>
    <row r="146" spans="9:11" x14ac:dyDescent="0.3">
      <c r="I146" t="s">
        <v>220</v>
      </c>
      <c r="J146" t="s">
        <v>335</v>
      </c>
      <c r="K146" t="str">
        <f t="shared" si="34"/>
        <v>'descrip_sc' : r_val['descrip_sc'],</v>
      </c>
    </row>
    <row r="147" spans="9:11" x14ac:dyDescent="0.3">
      <c r="I147" t="s">
        <v>221</v>
      </c>
      <c r="J147" t="s">
        <v>336</v>
      </c>
      <c r="K147" t="str">
        <f t="shared" si="34"/>
        <v>'solido_combusible' : r_val['solido_combusible'],</v>
      </c>
    </row>
    <row r="148" spans="9:11" x14ac:dyDescent="0.3">
      <c r="I148" t="s">
        <v>222</v>
      </c>
      <c r="J148" t="s">
        <v>337</v>
      </c>
      <c r="K148" t="str">
        <f t="shared" si="34"/>
        <v>'valor_sc' : r_val['valor_sc'],</v>
      </c>
    </row>
    <row r="149" spans="9:11" x14ac:dyDescent="0.3">
      <c r="I149" t="s">
        <v>223</v>
      </c>
      <c r="J149" t="s">
        <v>338</v>
      </c>
      <c r="K149" t="str">
        <f t="shared" si="34"/>
        <v>'tipo_riesgo' : r_val['tipo_riesgo'],</v>
      </c>
    </row>
    <row r="150" spans="9:11" x14ac:dyDescent="0.3">
      <c r="I150" t="s">
        <v>617</v>
      </c>
      <c r="J150" t="s">
        <v>657</v>
      </c>
      <c r="K150" t="str">
        <f t="shared" si="34"/>
        <v>'nombre1' : r_val['nombre1'],</v>
      </c>
    </row>
    <row r="151" spans="9:11" x14ac:dyDescent="0.3">
      <c r="I151" t="s">
        <v>619</v>
      </c>
      <c r="J151" t="s">
        <v>658</v>
      </c>
      <c r="K151" t="str">
        <f t="shared" si="34"/>
        <v>'puesto1' : r_val['puesto1'],</v>
      </c>
    </row>
    <row r="152" spans="9:11" x14ac:dyDescent="0.3">
      <c r="I152" t="s">
        <v>637</v>
      </c>
      <c r="J152" t="s">
        <v>659</v>
      </c>
      <c r="K152" t="str">
        <f t="shared" si="34"/>
        <v>'m1' : r_val['m1'],</v>
      </c>
    </row>
    <row r="153" spans="9:11" x14ac:dyDescent="0.3">
      <c r="I153" t="s">
        <v>618</v>
      </c>
      <c r="J153" t="s">
        <v>660</v>
      </c>
      <c r="K153" t="str">
        <f t="shared" si="34"/>
        <v>'nombre2' : r_val['nombre2'],</v>
      </c>
    </row>
    <row r="154" spans="9:11" x14ac:dyDescent="0.3">
      <c r="I154" t="s">
        <v>620</v>
      </c>
      <c r="J154" t="s">
        <v>661</v>
      </c>
      <c r="K154" t="str">
        <f t="shared" si="34"/>
        <v>'puesto2' : r_val['puesto2'],</v>
      </c>
    </row>
    <row r="155" spans="9:11" x14ac:dyDescent="0.3">
      <c r="I155" t="s">
        <v>638</v>
      </c>
      <c r="J155" t="s">
        <v>662</v>
      </c>
      <c r="K155" t="str">
        <f t="shared" si="34"/>
        <v>'m2' : r_val['m2'],</v>
      </c>
    </row>
    <row r="156" spans="9:11" x14ac:dyDescent="0.3">
      <c r="I156" t="s">
        <v>621</v>
      </c>
      <c r="J156" t="s">
        <v>663</v>
      </c>
      <c r="K156" t="str">
        <f t="shared" si="34"/>
        <v>'nombre3' : r_val['nombre3'],</v>
      </c>
    </row>
    <row r="157" spans="9:11" x14ac:dyDescent="0.3">
      <c r="I157" t="s">
        <v>622</v>
      </c>
      <c r="J157" t="s">
        <v>664</v>
      </c>
      <c r="K157" t="str">
        <f t="shared" si="34"/>
        <v>'puesto3' : r_val['puesto3'],</v>
      </c>
    </row>
    <row r="158" spans="9:11" x14ac:dyDescent="0.3">
      <c r="I158" t="s">
        <v>639</v>
      </c>
      <c r="J158" t="s">
        <v>665</v>
      </c>
      <c r="K158" t="str">
        <f t="shared" si="34"/>
        <v>'m3' : r_val['m3'],</v>
      </c>
    </row>
    <row r="159" spans="9:11" x14ac:dyDescent="0.3">
      <c r="I159" t="s">
        <v>623</v>
      </c>
      <c r="J159" t="s">
        <v>666</v>
      </c>
      <c r="K159" t="str">
        <f t="shared" si="34"/>
        <v>'nombre4' : r_val['nombre4'],</v>
      </c>
    </row>
    <row r="160" spans="9:11" x14ac:dyDescent="0.3">
      <c r="I160" t="s">
        <v>624</v>
      </c>
      <c r="J160" t="s">
        <v>667</v>
      </c>
      <c r="K160" t="str">
        <f t="shared" si="34"/>
        <v>'puesto4' : r_val['puesto4'],</v>
      </c>
    </row>
    <row r="161" spans="9:11" x14ac:dyDescent="0.3">
      <c r="I161" t="s">
        <v>640</v>
      </c>
      <c r="J161" t="s">
        <v>668</v>
      </c>
      <c r="K161" t="str">
        <f t="shared" si="34"/>
        <v>'m4' : r_val['m4'],</v>
      </c>
    </row>
    <row r="162" spans="9:11" x14ac:dyDescent="0.3">
      <c r="I162" t="s">
        <v>625</v>
      </c>
      <c r="J162" t="s">
        <v>669</v>
      </c>
      <c r="K162" t="str">
        <f t="shared" si="34"/>
        <v>'nombre5' : r_val['nombre5'],</v>
      </c>
    </row>
    <row r="163" spans="9:11" x14ac:dyDescent="0.3">
      <c r="I163" t="s">
        <v>626</v>
      </c>
      <c r="J163" t="s">
        <v>670</v>
      </c>
      <c r="K163" t="str">
        <f t="shared" si="34"/>
        <v>'puesto5' : r_val['puesto5'],</v>
      </c>
    </row>
    <row r="164" spans="9:11" x14ac:dyDescent="0.3">
      <c r="I164" t="s">
        <v>641</v>
      </c>
      <c r="J164" t="s">
        <v>671</v>
      </c>
      <c r="K164" t="str">
        <f t="shared" si="34"/>
        <v>'m5' : r_val['m5'],</v>
      </c>
    </row>
    <row r="165" spans="9:11" x14ac:dyDescent="0.3">
      <c r="I165" t="s">
        <v>627</v>
      </c>
      <c r="J165" t="s">
        <v>672</v>
      </c>
      <c r="K165" t="str">
        <f t="shared" si="34"/>
        <v>'nombre6' : r_val['nombre6'],</v>
      </c>
    </row>
    <row r="166" spans="9:11" x14ac:dyDescent="0.3">
      <c r="I166" t="s">
        <v>628</v>
      </c>
      <c r="J166" t="s">
        <v>673</v>
      </c>
      <c r="K166" t="str">
        <f t="shared" si="34"/>
        <v>'puesto6' : r_val['puesto6'],</v>
      </c>
    </row>
    <row r="167" spans="9:11" x14ac:dyDescent="0.3">
      <c r="I167" t="s">
        <v>642</v>
      </c>
      <c r="J167" t="s">
        <v>674</v>
      </c>
      <c r="K167" t="str">
        <f t="shared" si="34"/>
        <v>'m6' : r_val['m6'],</v>
      </c>
    </row>
    <row r="168" spans="9:11" x14ac:dyDescent="0.3">
      <c r="I168" t="s">
        <v>629</v>
      </c>
      <c r="J168" t="s">
        <v>675</v>
      </c>
      <c r="K168" t="str">
        <f t="shared" si="34"/>
        <v>'nombre7' : r_val['nombre7'],</v>
      </c>
    </row>
    <row r="169" spans="9:11" x14ac:dyDescent="0.3">
      <c r="I169" t="s">
        <v>630</v>
      </c>
      <c r="J169" t="s">
        <v>676</v>
      </c>
      <c r="K169" t="str">
        <f t="shared" si="34"/>
        <v>'puesto7' : r_val['puesto7'],</v>
      </c>
    </row>
    <row r="170" spans="9:11" x14ac:dyDescent="0.3">
      <c r="I170" t="s">
        <v>643</v>
      </c>
      <c r="J170" t="s">
        <v>677</v>
      </c>
      <c r="K170" t="str">
        <f t="shared" si="34"/>
        <v>'m7' : r_val['m7'],</v>
      </c>
    </row>
    <row r="171" spans="9:11" x14ac:dyDescent="0.3">
      <c r="I171" t="s">
        <v>631</v>
      </c>
      <c r="J171" t="s">
        <v>678</v>
      </c>
      <c r="K171" t="str">
        <f t="shared" si="34"/>
        <v>'nombre8' : r_val['nombre8'],</v>
      </c>
    </row>
    <row r="172" spans="9:11" x14ac:dyDescent="0.3">
      <c r="I172" t="s">
        <v>632</v>
      </c>
      <c r="J172" t="s">
        <v>679</v>
      </c>
      <c r="K172" t="str">
        <f t="shared" si="34"/>
        <v>'puesto8' : r_val['puesto8'],</v>
      </c>
    </row>
    <row r="173" spans="9:11" x14ac:dyDescent="0.3">
      <c r="I173" t="s">
        <v>644</v>
      </c>
      <c r="J173" t="s">
        <v>680</v>
      </c>
      <c r="K173" t="str">
        <f t="shared" si="34"/>
        <v>'m8' : r_val['m8'],</v>
      </c>
    </row>
    <row r="174" spans="9:11" x14ac:dyDescent="0.3">
      <c r="I174" t="s">
        <v>633</v>
      </c>
      <c r="J174" t="s">
        <v>681</v>
      </c>
      <c r="K174" t="str">
        <f t="shared" si="34"/>
        <v>'nombre9' : r_val['nombre9'],</v>
      </c>
    </row>
    <row r="175" spans="9:11" x14ac:dyDescent="0.3">
      <c r="I175" t="s">
        <v>634</v>
      </c>
      <c r="J175" t="s">
        <v>682</v>
      </c>
      <c r="K175" t="str">
        <f t="shared" si="34"/>
        <v>'puesto9' : r_val['puesto9'],</v>
      </c>
    </row>
    <row r="176" spans="9:11" x14ac:dyDescent="0.3">
      <c r="I176" t="s">
        <v>645</v>
      </c>
      <c r="J176" t="s">
        <v>683</v>
      </c>
      <c r="K176" t="str">
        <f t="shared" si="34"/>
        <v>'m9' : r_val['m9'],</v>
      </c>
    </row>
    <row r="177" spans="9:11" x14ac:dyDescent="0.3">
      <c r="I177" t="s">
        <v>635</v>
      </c>
      <c r="J177" t="s">
        <v>684</v>
      </c>
      <c r="K177" t="str">
        <f t="shared" si="34"/>
        <v>'nombre10' : r_val['nombre10'],</v>
      </c>
    </row>
    <row r="178" spans="9:11" x14ac:dyDescent="0.3">
      <c r="I178" t="s">
        <v>636</v>
      </c>
      <c r="J178" t="s">
        <v>685</v>
      </c>
      <c r="K178" t="str">
        <f t="shared" si="34"/>
        <v>'puesto10' : r_val['puesto10'],</v>
      </c>
    </row>
    <row r="179" spans="9:11" x14ac:dyDescent="0.3">
      <c r="I179" t="s">
        <v>646</v>
      </c>
      <c r="J179" t="s">
        <v>686</v>
      </c>
      <c r="K179" t="str">
        <f t="shared" si="34"/>
        <v>'m10' : r_val['m10'],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2024-03-30T22:04:04Z</dcterms:modified>
</cp:coreProperties>
</file>