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5884" documentId="13_ncr:1_{898522BF-B0F8-4888-9748-DC730D5D6CBB}" xr6:coauthVersionLast="47" xr6:coauthVersionMax="47" xr10:uidLastSave="{4E0C7CBE-43F0-4C59-BCC2-0733D8068F5F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106" i="1" l="1"/>
  <c r="FT105" i="1"/>
  <c r="FK101" i="1"/>
  <c r="FT101" i="1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07" i="1"/>
  <c r="FW106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3" i="1"/>
  <c r="FT100" i="1"/>
  <c r="FT99" i="1"/>
  <c r="FT98" i="1"/>
  <c r="FT97" i="1"/>
  <c r="FT96" i="1"/>
  <c r="FT95" i="1"/>
  <c r="FT93" i="1"/>
  <c r="FT91" i="1"/>
  <c r="FT88" i="1"/>
  <c r="FT87" i="1"/>
  <c r="FT86" i="1"/>
  <c r="FT85" i="1"/>
  <c r="FT90" i="1"/>
  <c r="FT89" i="1"/>
  <c r="FT79" i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W102" i="1" s="1"/>
  <c r="FV106" i="1"/>
  <c r="FV110" i="1"/>
  <c r="FW110" i="1" s="1"/>
  <c r="FV114" i="1"/>
  <c r="FW114" i="1" s="1"/>
  <c r="FV118" i="1"/>
  <c r="FW118" i="1" s="1"/>
  <c r="FV122" i="1"/>
  <c r="FW122" i="1" s="1"/>
  <c r="FV126" i="1"/>
  <c r="FW126" i="1" s="1"/>
  <c r="FV130" i="1"/>
  <c r="FV134" i="1"/>
  <c r="FV138" i="1"/>
  <c r="FV142" i="1"/>
  <c r="FV146" i="1"/>
  <c r="FV150" i="1"/>
  <c r="FV154" i="1"/>
  <c r="FV158" i="1"/>
  <c r="FW158" i="1" s="1"/>
  <c r="FV162" i="1"/>
  <c r="FW162" i="1" s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W116" i="1" s="1"/>
  <c r="FV120" i="1"/>
  <c r="FW120" i="1" s="1"/>
  <c r="FV144" i="1"/>
  <c r="FV148" i="1"/>
  <c r="FV156" i="1"/>
  <c r="FV160" i="1"/>
  <c r="FW160" i="1" s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W104" i="1" s="1"/>
  <c r="FV108" i="1"/>
  <c r="FW108" i="1" s="1"/>
  <c r="FV112" i="1"/>
  <c r="FW112" i="1" s="1"/>
  <c r="FV124" i="1"/>
  <c r="FW124" i="1" s="1"/>
  <c r="FV128" i="1"/>
  <c r="FW128" i="1" s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W103" i="1" s="1"/>
  <c r="FV107" i="1"/>
  <c r="FV111" i="1"/>
  <c r="FW111" i="1" s="1"/>
  <c r="FV115" i="1"/>
  <c r="FW115" i="1" s="1"/>
  <c r="FV119" i="1"/>
  <c r="FW119" i="1" s="1"/>
  <c r="FV123" i="1"/>
  <c r="FW123" i="1" s="1"/>
  <c r="FV127" i="1"/>
  <c r="FW127" i="1" s="1"/>
  <c r="FV131" i="1"/>
  <c r="FV135" i="1"/>
  <c r="FV139" i="1"/>
  <c r="FV143" i="1"/>
  <c r="FV147" i="1"/>
  <c r="FV151" i="1"/>
  <c r="FV155" i="1"/>
  <c r="FV159" i="1"/>
  <c r="FW159" i="1" s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W101" i="1" s="1"/>
  <c r="FV105" i="1"/>
  <c r="FW105" i="1" s="1"/>
  <c r="FV109" i="1"/>
  <c r="FW109" i="1" s="1"/>
  <c r="FV113" i="1"/>
  <c r="FW113" i="1" s="1"/>
  <c r="FV117" i="1"/>
  <c r="FW117" i="1" s="1"/>
  <c r="FV121" i="1"/>
  <c r="FW121" i="1" s="1"/>
  <c r="FV125" i="1"/>
  <c r="FW125" i="1" s="1"/>
  <c r="FV129" i="1"/>
  <c r="FW129" i="1" s="1"/>
  <c r="FV133" i="1"/>
  <c r="FV137" i="1"/>
  <c r="FV141" i="1"/>
  <c r="FV145" i="1"/>
  <c r="FV149" i="1"/>
  <c r="FV153" i="1"/>
  <c r="FV157" i="1"/>
  <c r="FV161" i="1"/>
  <c r="FW161" i="1" s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<sst xmlns="http://schemas.openxmlformats.org/spreadsheetml/2006/main" count="10122" uniqueCount="3273">
  <si>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</si>
  <si>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</si>
  <si>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</si>
  <si>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</si>
  <si>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</si>
  <si>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</si>
  <si>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</si>
  <si>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</si>
  <si>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</si>
  <si>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</si>
  <si>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</si>
  <si>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</si>
  <si>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</si>
  <si>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</si>
  <si>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</si>
  <si>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</si>
  <si>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</si>
  <si>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</si>
  <si>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</si>
  <si>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</si>
  <si>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</si>
  <si>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</si>
  <si>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</si>
  <si>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</si>
  <si>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</si>
  <si>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</si>
  <si>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</si>
  <si>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</si>
  <si>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</si>
  <si>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</si>
  <si>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</si>
  <si>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</si>
  <si>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</si>
  <si>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</si>
  <si>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</si>
  <si>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</si>
  <si>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</si>
  <si>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</si>
  <si>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</si>
  <si>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</si>
  <si>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</si>
  <si>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</si>
  <si>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</si>
  <si>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</si>
  <si>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</si>
  <si>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</si>
  <si>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</si>
  <si>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</si>
  <si>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</si>
  <si>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</si>
  <si>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</si>
  <si>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</si>
  <si>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</si>
  <si>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</si>
  <si>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</si>
  <si>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</si>
  <si>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</si>
  <si>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</si>
  <si>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</si>
  <si>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</si>
  <si>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</si>
  <si>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</si>
  <si>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</si>
  <si>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</si>
  <si>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</si>
  <si>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</si>
  <si>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</si>
  <si>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</si>
  <si>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</si>
  <si>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</si>
  <si>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</si>
  <si>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</si>
  <si>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</si>
  <si>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</si>
  <si>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</si>
  <si>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</si>
  <si>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</si>
  <si>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</si>
  <si>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</si>
  <si>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</si>
  <si>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</si>
  <si>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</si>
  <si>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</si>
  <si>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</si>
  <si>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</si>
  <si>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</si>
  <si>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</si>
  <si>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</si>
  <si>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</si>
  <si>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</si>
  <si>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</si>
  <si>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</si>
  <si>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</si>
  <si>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</si>
  <si>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</si>
  <si>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</si>
  <si>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</si>
  <si>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</si>
  <si>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</si>
  <si>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</si>
  <si>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</si>
  <si>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</si>
  <si>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</si>
  <si>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</si>
  <si>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</si>
  <si>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</si>
  <si>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</si>
  <si>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</si>
  <si>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</si>
  <si>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</si>
  <si>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</si>
  <si>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</si>
  <si>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</si>
  <si>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</si>
  <si>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</si>
  <si>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</si>
  <si>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</si>
  <si>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</si>
  <si>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</si>
  <si>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</si>
  <si>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</si>
  <si>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</si>
  <si>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</si>
  <si>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</si>
  <si>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</si>
  <si>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</si>
  <si>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</si>
  <si>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</si>
  <si>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</si>
  <si>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</si>
  <si>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</si>
  <si>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</si>
  <si>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</si>
  <si>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</si>
  <si>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</si>
  <si>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</si>
  <si>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</si>
  <si>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</si>
  <si>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</si>
  <si>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</si>
  <si>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</si>
  <si>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</si>
  <si>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</si>
  <si>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</si>
  <si>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</si>
  <si>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</si>
  <si>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</si>
  <si>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</si>
  <si>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</si>
  <si>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</si>
  <si>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</si>
  <si>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</si>
  <si>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</si>
  <si>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</si>
  <si>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</si>
  <si>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</si>
  <si>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</si>
  <si>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</si>
  <si>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</si>
  <si>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</si>
  <si>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</si>
  <si>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</si>
  <si>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</si>
  <si>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</si>
  <si>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</si>
  <si>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</si>
  <si>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</si>
  <si>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</si>
  <si>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</si>
  <si>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</si>
  <si>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</si>
  <si>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</si>
  <si>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</si>
  <si>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</si>
  <si>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</si>
  <si>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</si>
  <si>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</si>
  <si>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</si>
  <si>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</si>
  <si>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</si>
  <si>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</si>
  <si>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</si>
  <si>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</si>
  <si>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</si>
  <si>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</si>
  <si>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</si>
  <si>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</si>
  <si>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</si>
  <si>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</si>
  <si>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</si>
  <si>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</si>
  <si>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</si>
  <si>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</si>
  <si>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</si>
  <si>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</si>
  <si>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</si>
  <si>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</si>
  <si>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</si>
  <si>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</si>
  <si>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</si>
  <si>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</si>
  <si>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</si>
  <si>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</si>
  <si>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</si>
  <si>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</si>
  <si>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</si>
  <si>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</si>
  <si>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</si>
  <si>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</si>
  <si>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</si>
  <si>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</si>
  <si>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</si>
  <si>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</si>
  <si>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</si>
  <si>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</si>
  <si>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</si>
  <si>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</si>
  <si>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</si>
  <si>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</si>
  <si>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</si>
  <si>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</si>
  <si>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</si>
  <si>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</si>
  <si>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</si>
  <si>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</si>
  <si>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</si>
  <si>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</si>
  <si>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</si>
  <si>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</si>
  <si>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</si>
  <si>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</si>
  <si>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</si>
  <si>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</si>
  <si>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</si>
  <si>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</si>
  <si>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</si>
  <si>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</si>
  <si>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</si>
  <si>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</si>
  <si>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</si>
  <si>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</si>
  <si>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</si>
  <si>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</si>
  <si>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</si>
  <si>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</si>
  <si>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</si>
  <si>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</si>
  <si>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</si>
  <si>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</si>
  <si>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</si>
  <si>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</si>
  <si>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</si>
  <si>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</si>
  <si>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</si>
  <si>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</si>
  <si>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</si>
  <si>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</si>
  <si>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</si>
  <si>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</si>
  <si>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</si>
  <si>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</si>
  <si>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</si>
  <si>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</si>
  <si>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</si>
  <si>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</si>
  <si>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</si>
  <si>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</si>
  <si>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</si>
  <si>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</si>
  <si>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</si>
  <si>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</si>
  <si>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</si>
  <si>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</si>
  <si>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</si>
  <si>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</si>
  <si>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</si>
  <si>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</si>
  <si>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</si>
  <si>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</si>
  <si>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</si>
  <si>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</si>
  <si>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</si>
  <si>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</si>
  <si>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</si>
  <si>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</si>
  <si>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</si>
  <si>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</si>
  <si>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</si>
  <si>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</si>
  <si>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</si>
  <si>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</si>
  <si>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</si>
  <si>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</si>
  <si>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</si>
  <si>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</si>
  <si>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</si>
  <si>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</si>
  <si>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</si>
  <si>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</si>
  <si>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</si>
  <si>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</si>
  <si>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</si>
  <si>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</si>
  <si>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</si>
  <si>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</si>
  <si>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</si>
  <si>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</si>
  <si>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</si>
  <si>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</si>
  <si>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</si>
  <si>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</si>
  <si>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</si>
  <si>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</si>
  <si>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</si>
  <si>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</si>
  <si>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</si>
  <si>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</si>
  <si>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</si>
  <si>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</si>
  <si>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</si>
  <si>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</si>
  <si>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</si>
  <si>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</si>
  <si>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</si>
  <si>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</si>
  <si>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</si>
  <si>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</si>
  <si>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</si>
  <si>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</si>
  <si>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</si>
  <si>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</si>
  <si>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</si>
  <si>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</si>
  <si>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</si>
  <si>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</si>
  <si>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</si>
  <si>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</si>
  <si>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</si>
  <si>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</si>
  <si>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</si>
  <si>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</si>
  <si>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</si>
  <si>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</si>
  <si>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</si>
  <si>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</si>
  <si>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</si>
  <si>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</si>
  <si>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</si>
  <si>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</si>
  <si>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</si>
  <si>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</si>
  <si>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</si>
  <si>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</si>
  <si>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</si>
  <si>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</si>
  <si>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</si>
  <si>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</si>
  <si>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</si>
  <si>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</si>
  <si>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</si>
  <si>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</si>
  <si>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</si>
  <si>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</si>
  <si>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</si>
  <si>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</si>
  <si>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</si>
  <si>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</si>
  <si>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</si>
  <si>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</si>
  <si>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</si>
  <si>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</si>
  <si>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</si>
  <si>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</si>
  <si>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</si>
  <si>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</si>
  <si>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</si>
  <si>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</si>
  <si>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</si>
  <si>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</si>
  <si>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</si>
  <si>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</si>
  <si>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</si>
  <si>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</si>
  <si>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</si>
  <si>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</si>
  <si>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</si>
  <si>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</si>
  <si>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</si>
  <si>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</si>
  <si>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</si>
  <si>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</si>
  <si>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</si>
  <si>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</si>
  <si>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</si>
  <si>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</si>
  <si>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</si>
  <si>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</si>
  <si>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</si>
  <si>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</si>
  <si>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</si>
  <si>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</si>
  <si>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</si>
  <si>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</si>
  <si>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</si>
  <si>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</si>
  <si>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</si>
  <si>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</si>
  <si>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</si>
  <si>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</si>
  <si>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</si>
  <si>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</si>
  <si>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</si>
  <si>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</si>
  <si>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</si>
  <si>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</si>
  <si>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</si>
  <si>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</si>
  <si>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</si>
  <si>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</si>
  <si>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</si>
  <si>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</si>
  <si>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</si>
  <si>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</si>
  <si>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</si>
  <si>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</si>
  <si>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</si>
  <si>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</si>
  <si>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</si>
  <si>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</si>
  <si>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</si>
  <si>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</si>
  <si>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</si>
  <si>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</si>
  <si>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</si>
  <si>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</si>
  <si>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</si>
  <si>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</si>
  <si>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</si>
  <si>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</si>
  <si>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</si>
  <si>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</si>
  <si>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</si>
  <si>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</si>
  <si>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</si>
  <si>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</si>
  <si>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</si>
  <si>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</si>
  <si>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</si>
  <si>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</si>
  <si>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</si>
  <si>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</si>
  <si>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</si>
  <si>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</si>
  <si>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</si>
  <si>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</si>
  <si>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</si>
  <si>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</si>
  <si>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</si>
  <si>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</si>
  <si>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</si>
  <si>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</si>
  <si>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</si>
  <si>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</si>
  <si>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</si>
  <si>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</si>
  <si>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</si>
  <si>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</si>
  <si>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</si>
  <si>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</si>
  <si>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</si>
  <si>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</si>
  <si>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</si>
  <si>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</si>
  <si>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</si>
  <si>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</si>
  <si>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</si>
  <si>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</si>
  <si>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</si>
  <si>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</si>
  <si>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</si>
  <si>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</si>
  <si>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</si>
  <si>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</si>
  <si>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</si>
  <si>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</si>
  <si>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</si>
  <si>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</si>
  <si>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</si>
  <si>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</si>
  <si>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</si>
  <si>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</si>
  <si>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</si>
  <si>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</si>
  <si>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</si>
  <si>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</si>
  <si>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</si>
  <si>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</si>
  <si>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</si>
  <si>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</si>
  <si>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</si>
  <si>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</si>
  <si>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</si>
  <si>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</si>
  <si>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</si>
  <si>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</si>
  <si>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</si>
  <si>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</si>
  <si>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</si>
  <si>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</si>
  <si>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</si>
  <si>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</si>
  <si>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</si>
  <si>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</si>
  <si>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</si>
  <si>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</si>
  <si>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</si>
  <si>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</si>
  <si>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</si>
  <si>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</si>
  <si>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</si>
  <si>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</si>
  <si>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</si>
  <si>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</si>
  <si>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</si>
  <si>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</si>
  <si>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</si>
  <si>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</si>
  <si>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</si>
  <si>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</si>
  <si>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</si>
  <si>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</si>
  <si>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</si>
  <si>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</si>
  <si>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</si>
  <si>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</si>
  <si>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</si>
  <si>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</si>
  <si>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</si>
  <si>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</si>
  <si>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</si>
  <si>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</si>
  <si>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</si>
  <si>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</si>
  <si>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</si>
  <si>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</si>
  <si>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</si>
  <si>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</si>
  <si>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</si>
  <si>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</si>
  <si>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</si>
  <si>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</si>
  <si>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</si>
  <si>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</si>
  <si>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</si>
  <si>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</si>
  <si>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</si>
  <si>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</si>
  <si>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</si>
  <si>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</si>
  <si>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</si>
  <si>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</si>
  <si>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</si>
  <si>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</si>
  <si>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</si>
  <si>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</si>
  <si>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</si>
  <si>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</si>
  <si>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</si>
  <si>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</si>
  <si>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</si>
  <si>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</si>
  <si>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</si>
  <si>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</si>
  <si>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</si>
  <si>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</si>
  <si>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</si>
  <si>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</si>
  <si>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</si>
  <si>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</si>
  <si>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</si>
  <si>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</si>
  <si>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</si>
  <si>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</si>
  <si>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</si>
  <si>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</si>
  <si>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</si>
  <si>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</si>
  <si>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</si>
  <si>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</si>
  <si>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</si>
  <si>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</si>
  <si>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</si>
  <si>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</si>
  <si>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</si>
  <si>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</si>
  <si>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</si>
  <si>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</si>
  <si>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</si>
  <si>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</si>
  <si>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</si>
  <si>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</si>
  <si>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</si>
  <si>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</si>
  <si>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</si>
  <si>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</si>
  <si>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</si>
  <si>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</si>
  <si>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</si>
  <si>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</si>
  <si>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</si>
  <si>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</si>
  <si>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</si>
  <si>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</si>
  <si>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</si>
  <si>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</si>
  <si>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</si>
  <si>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</si>
  <si>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</si>
  <si>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</si>
  <si>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</si>
  <si>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</si>
  <si>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</si>
  <si>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</si>
  <si>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</si>
  <si>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</si>
  <si>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</si>
  <si>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</si>
  <si>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</si>
  <si>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</si>
  <si>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</si>
  <si>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</si>
  <si>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</si>
  <si>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</si>
  <si>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</si>
  <si>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</si>
  <si>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</si>
  <si>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</si>
  <si>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</si>
  <si>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</si>
  <si>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</si>
  <si>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</si>
  <si>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</si>
  <si>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</si>
  <si>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</si>
  <si>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</si>
  <si>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</si>
  <si>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</si>
  <si>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</si>
  <si>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</si>
  <si>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</si>
  <si>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</si>
  <si>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</si>
  <si>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</si>
  <si>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</si>
  <si>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</si>
  <si>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</si>
  <si>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</si>
  <si>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</si>
  <si>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</si>
  <si>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</si>
  <si>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</si>
  <si>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</si>
  <si>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</si>
  <si>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</si>
  <si>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</si>
  <si>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</si>
  <si>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</si>
  <si>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</si>
  <si>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</si>
  <si>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</si>
  <si>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</si>
  <si>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</si>
  <si>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</si>
  <si>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</si>
  <si>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</si>
  <si>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</si>
  <si>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</si>
  <si>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</si>
  <si>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</si>
  <si>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</si>
  <si>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</si>
  <si>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</si>
  <si>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</si>
  <si>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</si>
  <si>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</si>
  <si>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</si>
  <si>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</si>
  <si>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</si>
  <si>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</si>
  <si>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</si>
  <si>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</si>
  <si>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</si>
  <si>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</si>
  <si>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</si>
  <si>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</si>
  <si>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</si>
  <si>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</si>
  <si>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</si>
  <si>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</si>
  <si>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</si>
  <si>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</si>
  <si>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</si>
  <si>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</si>
  <si>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</si>
  <si>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</si>
  <si>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</si>
  <si>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</si>
  <si>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</si>
  <si>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</si>
  <si>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</si>
  <si>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</si>
  <si>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</si>
  <si>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</si>
  <si>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</si>
  <si>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</si>
  <si>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</si>
  <si>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</si>
  <si>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</si>
  <si>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</si>
  <si>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</si>
  <si>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</si>
  <si>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</si>
  <si>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</si>
  <si>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</si>
  <si>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</si>
  <si>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</si>
  <si>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</si>
  <si>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</si>
  <si>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</si>
  <si>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</si>
  <si>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</si>
  <si>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</si>
  <si>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</si>
  <si>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</si>
  <si>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</si>
  <si>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</si>
  <si>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</si>
  <si>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</si>
  <si>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</si>
  <si>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</si>
  <si>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</si>
  <si>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</si>
  <si>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</si>
  <si>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</si>
  <si>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</si>
  <si>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</si>
  <si>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</si>
  <si>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</si>
  <si>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</si>
  <si>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</si>
  <si>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</si>
  <si>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</si>
  <si>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</si>
  <si>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</si>
  <si>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</si>
  <si>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</si>
  <si>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</si>
  <si>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</si>
  <si>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</si>
  <si>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</si>
  <si>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</si>
  <si>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</si>
  <si>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</si>
  <si>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</si>
  <si>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</si>
  <si>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</si>
  <si>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</si>
  <si>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</si>
  <si>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</si>
  <si>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</si>
  <si>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</si>
  <si>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</si>
  <si>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</si>
  <si>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</si>
  <si>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</si>
  <si>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</si>
  <si>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</si>
  <si>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</si>
  <si>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</si>
  <si>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</si>
  <si>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</si>
  <si>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</si>
  <si>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</si>
  <si>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</si>
  <si>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</si>
  <si>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</si>
  <si>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</si>
  <si>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</si>
  <si>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</si>
  <si>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</si>
  <si>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</si>
  <si>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</si>
  <si>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</si>
  <si>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</si>
  <si>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</si>
  <si>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</si>
  <si>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</si>
  <si>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</si>
  <si>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</si>
  <si>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</si>
  <si>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</si>
  <si>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</si>
  <si>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</si>
  <si>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</si>
  <si>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</si>
  <si>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</si>
  <si>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</si>
  <si>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</si>
  <si>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</si>
  <si>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</si>
  <si>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</si>
  <si>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</si>
  <si>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</si>
  <si>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</si>
  <si>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</si>
  <si>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</si>
  <si>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</si>
  <si>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</si>
  <si>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</si>
  <si>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</si>
  <si>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</si>
  <si>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</si>
  <si>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</si>
  <si>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</si>
  <si>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</si>
  <si>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</si>
  <si>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</si>
  <si>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</si>
  <si>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</si>
  <si>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</si>
  <si>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</si>
  <si>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</si>
  <si>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</si>
  <si>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</si>
  <si>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</si>
  <si>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</si>
  <si>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</si>
  <si>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</si>
  <si>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</si>
  <si>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</si>
  <si>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</si>
  <si>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</si>
  <si>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</si>
  <si>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</si>
  <si>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</si>
  <si>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</si>
  <si>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</si>
  <si>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</si>
  <si>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</si>
  <si>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</si>
  <si>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</si>
  <si>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</si>
  <si>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</si>
  <si>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</si>
  <si>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</si>
  <si>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</si>
  <si>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</si>
  <si>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</si>
  <si>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</si>
  <si>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</si>
  <si>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</si>
  <si>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</si>
  <si>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</si>
  <si>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</si>
  <si>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</si>
  <si>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</si>
  <si>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</si>
  <si>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</si>
  <si>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</si>
  <si>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</si>
  <si>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</si>
  <si>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</si>
  <si>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</si>
  <si>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</si>
  <si>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</si>
  <si>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</si>
  <si>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</si>
  <si>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</si>
  <si>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</si>
  <si>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</si>
  <si>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</si>
  <si>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</si>
  <si>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</si>
  <si>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</si>
  <si>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</si>
  <si>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</si>
  <si>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</si>
  <si>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</si>
  <si>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</si>
  <si>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</si>
  <si>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</si>
  <si>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</si>
  <si>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</si>
  <si>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</si>
  <si>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</si>
  <si>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</si>
  <si>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</si>
  <si>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</si>
  <si>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</si>
  <si>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</si>
  <si>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</si>
  <si>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</si>
  <si>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</si>
  <si>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</si>
  <si>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</si>
  <si>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</si>
  <si>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</si>
  <si>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</si>
  <si>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</si>
  <si>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</si>
  <si>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</si>
  <si>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</si>
  <si>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</si>
  <si>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</si>
  <si>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</si>
  <si>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</si>
  <si>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</si>
  <si>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</si>
  <si>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</si>
  <si>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</si>
  <si>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</si>
  <si>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</si>
  <si>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</si>
  <si>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</si>
  <si>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</si>
  <si>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</si>
  <si>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</si>
  <si>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</si>
  <si>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</si>
  <si>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</si>
  <si>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</si>
  <si>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</si>
  <si>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</si>
  <si>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</si>
  <si>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</si>
  <si>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</si>
  <si>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</si>
  <si>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</si>
  <si>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</si>
  <si>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</si>
  <si>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</si>
  <si>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</si>
  <si>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</si>
  <si>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</si>
  <si>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</si>
  <si>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</si>
  <si>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</si>
  <si>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</si>
  <si>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</si>
  <si>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</si>
  <si>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</si>
  <si>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</si>
  <si>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</si>
  <si>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</si>
  <si>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</si>
  <si>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</si>
  <si>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</si>
  <si>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</si>
  <si>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</si>
  <si>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</si>
  <si>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</si>
  <si>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</si>
  <si>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</si>
  <si>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</si>
  <si>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</si>
  <si>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</si>
  <si>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</si>
  <si>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</si>
  <si>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</si>
  <si>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</si>
  <si>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</si>
  <si>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</si>
  <si>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</si>
  <si>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</si>
  <si>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</si>
  <si>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</si>
  <si>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</si>
  <si>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</si>
  <si>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</si>
  <si>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</si>
  <si>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</si>
  <si>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</si>
  <si>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</si>
  <si>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</si>
  <si>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</si>
  <si>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</si>
  <si>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</si>
  <si>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</si>
  <si>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</si>
  <si>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</si>
  <si>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</si>
  <si>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</si>
  <si>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</si>
  <si>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</si>
  <si>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</si>
  <si>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</si>
  <si>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</si>
  <si>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</si>
  <si>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</si>
  <si>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</si>
  <si>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</si>
  <si>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</si>
  <si>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</si>
  <si>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</si>
  <si>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</si>
  <si>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</si>
  <si>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</si>
  <si>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</si>
  <si>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</si>
  <si>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</si>
  <si>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</si>
  <si>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</si>
  <si>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</si>
  <si>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</si>
  <si>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</si>
  <si>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</si>
  <si>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</si>
  <si>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</si>
  <si>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</si>
  <si>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</si>
  <si>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</si>
  <si>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</si>
  <si>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</si>
  <si>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</si>
  <si>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</si>
  <si>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</si>
  <si>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</si>
  <si>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</si>
  <si>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</si>
  <si>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</si>
  <si>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</si>
  <si>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</si>
  <si>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</si>
  <si>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</si>
  <si>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</si>
  <si>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</si>
  <si>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</si>
  <si>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</si>
  <si>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</si>
  <si>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</si>
  <si>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</si>
  <si>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</si>
  <si>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</si>
  <si>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</si>
  <si>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</si>
  <si>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</si>
  <si>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</si>
  <si>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</si>
  <si>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</si>
  <si>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</si>
  <si>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</si>
  <si>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</si>
  <si>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</si>
  <si>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</si>
  <si>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</si>
  <si>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</si>
  <si>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</si>
  <si>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</si>
  <si>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</si>
  <si>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</si>
  <si>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</si>
  <si>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</si>
  <si>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</si>
  <si>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</si>
  <si>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</si>
  <si>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</si>
  <si>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</si>
  <si>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</si>
  <si>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</si>
  <si>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</si>
  <si>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</si>
  <si>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</si>
  <si>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</si>
  <si>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</si>
  <si>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</si>
  <si>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</si>
  <si>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</si>
  <si>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</si>
  <si>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</si>
  <si>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</si>
  <si>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</si>
  <si>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</si>
  <si>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</si>
  <si>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</si>
  <si>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</si>
  <si>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</si>
  <si>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</si>
  <si>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</si>
  <si>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</si>
  <si>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</si>
  <si>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</si>
  <si>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</si>
  <si>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</si>
  <si>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</si>
  <si>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</si>
  <si>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</si>
  <si>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</si>
  <si>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</si>
  <si>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</si>
  <si>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</si>
  <si>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</si>
  <si>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</si>
  <si>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</si>
  <si>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</si>
  <si>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</si>
  <si>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</si>
  <si>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</si>
  <si>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</si>
  <si>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</si>
  <si>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</si>
  <si>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</si>
  <si>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</si>
  <si>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</si>
  <si>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</si>
  <si>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</si>
  <si>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</si>
  <si>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</si>
  <si>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</si>
  <si>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</si>
  <si>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</si>
  <si>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</si>
  <si>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</si>
  <si>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</si>
  <si>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</si>
  <si>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</si>
  <si>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</si>
  <si>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</si>
  <si>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</si>
  <si>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</si>
  <si>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</si>
  <si>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</si>
  <si>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</si>
  <si>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</si>
  <si>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</si>
  <si>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</si>
  <si>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</si>
  <si>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</si>
  <si>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</si>
  <si>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</si>
  <si>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</si>
  <si>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</si>
  <si>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</si>
  <si>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</si>
  <si>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</si>
  <si>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</si>
  <si>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</si>
  <si>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</si>
  <si>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</si>
  <si>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</si>
  <si>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</si>
  <si>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</si>
  <si>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</si>
  <si>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</si>
  <si>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</si>
  <si>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</si>
  <si>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</si>
  <si>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</si>
  <si>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</si>
  <si>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</si>
  <si>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</si>
  <si>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</si>
  <si>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</si>
  <si>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</si>
  <si>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</si>
  <si>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</si>
  <si>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</si>
  <si>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</si>
  <si>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</si>
  <si>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</si>
  <si>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</si>
  <si>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</si>
  <si>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</si>
  <si>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</si>
  <si>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</si>
  <si>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</si>
  <si>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</si>
  <si>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</si>
  <si>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</si>
  <si>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</si>
  <si>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</si>
  <si>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</si>
  <si>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</si>
  <si>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</si>
  <si>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</si>
  <si>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</si>
  <si>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</si>
  <si>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</si>
  <si>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</si>
  <si>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</si>
  <si>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</si>
  <si>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</si>
  <si>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</si>
  <si>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</si>
  <si>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</si>
  <si>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</si>
  <si>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</si>
  <si>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</si>
  <si>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</si>
  <si>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</si>
  <si>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</si>
  <si>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</si>
  <si>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</si>
  <si>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</si>
  <si>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</si>
  <si>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</si>
  <si>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</si>
  <si>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</si>
  <si>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</si>
  <si>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</si>
  <si>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</si>
  <si>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</si>
  <si>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</si>
  <si>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</si>
  <si>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</si>
  <si>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</si>
  <si>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</si>
  <si>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</si>
  <si>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</si>
  <si>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</si>
  <si>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</si>
  <si>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</si>
  <si>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</si>
  <si>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</si>
  <si>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</si>
  <si>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</si>
  <si>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</si>
  <si>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</si>
  <si>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</si>
  <si>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</si>
  <si>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</si>
  <si>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</si>
  <si>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</si>
  <si>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</si>
  <si>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</si>
  <si>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</si>
  <si>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</si>
  <si>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</si>
  <si>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</si>
  <si>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</si>
  <si>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</si>
  <si>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</si>
  <si>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</si>
  <si>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</si>
  <si>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</si>
  <si>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</si>
  <si>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</si>
  <si>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</si>
  <si>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</si>
  <si>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</si>
  <si>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</si>
  <si>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</si>
  <si>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</si>
  <si>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</si>
  <si>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</si>
  <si>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</si>
  <si>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</si>
  <si>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</si>
  <si>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</si>
  <si>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</si>
  <si>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</si>
  <si>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</si>
  <si>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</si>
  <si>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</si>
  <si>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</si>
  <si>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</si>
  <si>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</si>
  <si>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</si>
  <si>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</si>
  <si>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</si>
  <si>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</si>
  <si>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</si>
  <si>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</si>
  <si>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</si>
  <si>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</si>
  <si>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</si>
  <si>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</si>
  <si>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</si>
  <si>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</si>
  <si>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</si>
  <si>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</si>
  <si>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</si>
  <si>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</si>
  <si>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</si>
  <si>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</si>
  <si>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</si>
  <si>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</si>
  <si>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</si>
  <si>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</si>
  <si>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</si>
  <si>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</si>
  <si>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</si>
  <si>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</si>
  <si>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</si>
  <si>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</si>
  <si>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</si>
  <si>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</si>
  <si>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</si>
  <si>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</si>
  <si>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</si>
  <si>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</si>
  <si>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</si>
  <si>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</si>
  <si>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</si>
  <si>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</si>
  <si>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</si>
  <si>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</si>
  <si>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</si>
  <si>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</si>
  <si>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</si>
  <si>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</si>
  <si>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</si>
  <si>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</si>
  <si>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</si>
  <si>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</si>
  <si>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</si>
  <si>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</si>
  <si>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</si>
  <si>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</si>
  <si>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</si>
  <si>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</si>
  <si>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</si>
  <si>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</si>
  <si>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</si>
  <si>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</si>
  <si>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</si>
  <si>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</si>
  <si>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</si>
  <si>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</si>
  <si>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</si>
  <si>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</si>
  <si>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</si>
  <si>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</si>
  <si>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</si>
  <si>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</si>
  <si>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</si>
  <si>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</si>
  <si>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</si>
  <si>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</si>
  <si>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</si>
  <si>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</si>
  <si>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</si>
  <si>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</si>
  <si>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</si>
  <si>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</si>
  <si>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</si>
  <si>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</si>
  <si>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</si>
  <si>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</si>
  <si>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</si>
  <si>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</si>
  <si>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</si>
  <si>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</si>
  <si>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</si>
  <si>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</si>
  <si>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</si>
  <si>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</si>
  <si>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</si>
  <si>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</si>
  <si>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</si>
  <si>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</si>
  <si>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</si>
  <si>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</si>
  <si>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</si>
  <si>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</si>
  <si>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</si>
  <si>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</si>
  <si>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</si>
  <si>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</si>
  <si>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</si>
  <si>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</si>
  <si>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</si>
  <si>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</si>
  <si>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</si>
  <si>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</si>
  <si>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</si>
  <si>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</si>
  <si>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</si>
  <si>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</si>
  <si>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</si>
  <si>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</si>
  <si>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</si>
  <si>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</si>
  <si>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</si>
  <si>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</si>
  <si>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</si>
  <si>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</si>
  <si>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</si>
  <si>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</si>
  <si>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</si>
  <si>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</si>
  <si>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</si>
  <si>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</si>
  <si>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</si>
  <si>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</si>
  <si>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</si>
  <si>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</si>
  <si>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</si>
  <si>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</si>
  <si>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</si>
  <si>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</si>
  <si>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</si>
  <si>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</si>
  <si>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</si>
  <si>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</si>
  <si>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</si>
  <si>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</si>
  <si>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</si>
  <si>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</si>
  <si>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</si>
  <si>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</si>
  <si>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</si>
  <si>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</si>
  <si>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</si>
  <si>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</si>
  <si>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</si>
  <si>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</si>
  <si>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</si>
  <si>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</si>
  <si>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</si>
  <si>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</si>
  <si>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</si>
  <si>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</si>
  <si>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</si>
  <si>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</si>
  <si>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</si>
  <si>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</si>
  <si>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</si>
  <si>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</si>
  <si>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</si>
  <si>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</si>
  <si>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</si>
  <si>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</si>
  <si>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</si>
  <si>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</si>
  <si>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</si>
  <si>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</si>
  <si>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</si>
  <si>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</si>
  <si>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</si>
  <si>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</si>
  <si>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</si>
  <si>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</si>
  <si>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</si>
  <si>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</si>
  <si>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</si>
  <si>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</si>
  <si>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</si>
  <si>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</si>
  <si>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</si>
  <si>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</si>
  <si>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</si>
  <si>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</si>
  <si>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</si>
  <si>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</si>
  <si>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</si>
  <si>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</si>
  <si>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</si>
  <si>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</si>
  <si>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</si>
  <si>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</si>
  <si>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</si>
  <si>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</si>
  <si>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</si>
  <si>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</si>
  <si>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</si>
  <si>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</si>
  <si>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</si>
  <si>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</si>
  <si>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</si>
  <si>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</si>
  <si>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</si>
  <si>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</si>
  <si>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</si>
  <si>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</si>
  <si>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</si>
  <si>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</si>
  <si>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</si>
  <si>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</si>
  <si>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</si>
  <si>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</si>
  <si>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</si>
  <si>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</si>
  <si>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</si>
  <si>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</si>
  <si>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</si>
  <si>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</si>
  <si>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</si>
  <si>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</si>
  <si>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</si>
  <si>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</si>
  <si>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</si>
  <si>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</si>
  <si>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</si>
  <si>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</si>
  <si>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</si>
  <si>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</si>
  <si>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</si>
  <si>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</si>
  <si>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</si>
  <si>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</si>
  <si>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</si>
  <si>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</si>
  <si>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</si>
  <si>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</si>
  <si>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</si>
  <si>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</si>
  <si>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</si>
  <si>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</si>
  <si>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</si>
  <si>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</si>
  <si>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</si>
  <si>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</si>
  <si>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</si>
  <si>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</si>
  <si>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</si>
  <si>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</si>
  <si>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</si>
  <si>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</si>
  <si>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</si>
  <si>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</si>
  <si>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</si>
  <si>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</si>
  <si>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</si>
  <si>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</si>
  <si>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</si>
  <si>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</si>
  <si>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</si>
  <si>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</si>
  <si>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</si>
  <si>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</si>
  <si>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</si>
  <si>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</si>
  <si>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</si>
  <si>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</si>
  <si>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</si>
  <si>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</si>
  <si>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</si>
  <si>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</si>
  <si>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</si>
  <si>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</si>
  <si>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</si>
  <si>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</si>
  <si>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</si>
  <si>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</si>
  <si>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</si>
  <si>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</si>
  <si>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</si>
  <si>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</si>
  <si>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</si>
  <si>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</si>
  <si>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</si>
  <si>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</si>
  <si>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</si>
  <si>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</si>
  <si>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</si>
  <si>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</si>
  <si>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</si>
  <si>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</si>
  <si>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</si>
  <si>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</si>
  <si>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</si>
  <si>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</si>
  <si>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</si>
  <si>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</si>
  <si>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</si>
  <si>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</si>
  <si>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</si>
  <si>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</si>
  <si>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</si>
  <si>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</si>
  <si>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</si>
  <si>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</si>
  <si>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</si>
  <si>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</si>
  <si>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</si>
  <si>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</si>
  <si>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</si>
  <si>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</si>
  <si>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</si>
  <si>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</si>
  <si>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</si>
  <si>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</si>
  <si>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</si>
  <si>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</si>
  <si>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</si>
  <si>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</si>
  <si>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</si>
  <si>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</si>
  <si>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</si>
  <si>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</si>
  <si>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</si>
  <si>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</si>
  <si>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</si>
  <si>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</si>
  <si>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</si>
  <si>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</si>
  <si>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</si>
  <si>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</si>
  <si>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</si>
  <si>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</si>
  <si>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</si>
  <si>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</si>
  <si>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</si>
  <si>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</si>
  <si>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</si>
  <si>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</si>
  <si>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</si>
  <si>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</si>
  <si>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</si>
  <si>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</si>
  <si>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</si>
  <si>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</si>
  <si>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</si>
  <si>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</si>
  <si>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</si>
  <si>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</si>
  <si>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</si>
  <si>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</si>
  <si>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</si>
  <si>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</si>
  <si>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</si>
  <si>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</si>
  <si>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</si>
  <si>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</si>
  <si>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</si>
  <si>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</si>
  <si>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</si>
  <si>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</si>
  <si>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</si>
  <si>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</si>
  <si>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</si>
  <si>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</si>
  <si>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</si>
  <si>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</si>
  <si>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</si>
  <si>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</si>
  <si>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</si>
  <si>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</si>
  <si>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</si>
  <si>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</si>
  <si>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</si>
  <si>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</si>
  <si>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</si>
  <si>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</si>
  <si>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</si>
  <si>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</si>
  <si>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</si>
  <si>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</si>
  <si>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</si>
  <si>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</si>
  <si>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</si>
  <si>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</si>
  <si>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</si>
  <si>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</si>
  <si>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</si>
  <si>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</si>
  <si>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</si>
  <si>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</si>
  <si>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</si>
  <si>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</si>
  <si>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</si>
  <si>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</si>
  <si>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</si>
  <si>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</si>
  <si>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</si>
  <si>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</si>
  <si>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</si>
  <si>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</si>
  <si>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</si>
  <si>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</si>
  <si>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</si>
  <si>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</si>
  <si>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</si>
  <si>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</si>
  <si>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</si>
  <si>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</si>
  <si>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</si>
  <si>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</si>
  <si>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</si>
  <si>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</si>
  <si>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</si>
  <si>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</si>
  <si>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</si>
  <si>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</si>
  <si>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</si>
  <si>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</si>
  <si>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</si>
  <si>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</si>
  <si>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</si>
  <si>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</si>
  <si>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</si>
  <si>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</si>
  <si>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</si>
  <si>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</si>
  <si>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</si>
  <si>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</si>
  <si>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</si>
  <si>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</si>
  <si>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</si>
  <si>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</si>
  <si>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</si>
  <si>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</si>
  <si>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</si>
  <si>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</si>
  <si>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</si>
  <si>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</si>
  <si>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</si>
  <si>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</si>
  <si>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</si>
  <si>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</si>
  <si>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</si>
  <si>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</si>
  <si>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</si>
  <si>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</si>
  <si>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</si>
  <si>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</si>
  <si>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</si>
  <si>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</si>
  <si>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</si>
  <si>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</si>
  <si>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</si>
  <si>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</si>
  <si>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</si>
  <si>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</si>
  <si>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</si>
  <si>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</si>
  <si>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</si>
  <si>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</si>
  <si>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</si>
  <si>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</si>
  <si>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</si>
  <si>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</si>
  <si>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</si>
  <si>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</si>
  <si>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</si>
  <si>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</si>
  <si>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</si>
  <si>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</si>
  <si>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</si>
  <si>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</si>
  <si>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</si>
  <si>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</si>
  <si>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</si>
  <si>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</si>
  <si>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</si>
  <si>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</si>
  <si>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</si>
  <si>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</si>
  <si>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</si>
  <si>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</si>
  <si>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</si>
  <si>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</si>
  <si>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</si>
  <si>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</si>
  <si>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</si>
  <si>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</si>
  <si>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</si>
  <si>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</si>
  <si>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</si>
  <si>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</si>
  <si>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</si>
  <si>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</si>
  <si>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</si>
  <si>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</si>
  <si>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</si>
  <si>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</si>
  <si>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</si>
  <si>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</si>
  <si>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</si>
  <si>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</si>
  <si>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</si>
  <si>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</si>
  <si>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</si>
  <si>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</si>
  <si>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</si>
  <si>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</si>
  <si>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</si>
  <si>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</si>
  <si>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</si>
  <si>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</si>
  <si>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</si>
  <si>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</si>
  <si>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</si>
  <si>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</si>
  <si>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</si>
  <si>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</si>
  <si>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</si>
  <si>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</si>
  <si>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</si>
  <si>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</si>
  <si>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</si>
  <si>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</si>
  <si>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</si>
  <si>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</si>
  <si>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</si>
  <si>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</si>
  <si>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</si>
  <si>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</si>
  <si>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</si>
  <si>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</si>
  <si>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</si>
  <si>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</si>
  <si>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</si>
  <si>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</si>
  <si>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</si>
  <si>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</si>
  <si>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</si>
  <si>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</si>
  <si>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</si>
  <si>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</si>
  <si>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</si>
  <si>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</si>
  <si>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</si>
  <si>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</si>
  <si>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</si>
  <si>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</si>
  <si>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</si>
  <si>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</si>
  <si>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</si>
  <si>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</si>
  <si>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</si>
  <si>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</si>
  <si>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</si>
  <si>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</si>
  <si>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</si>
  <si>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</si>
  <si>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</si>
  <si>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</si>
  <si>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</si>
  <si>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</si>
  <si>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</si>
  <si>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</si>
  <si>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</si>
  <si>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</si>
  <si>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</si>
  <si>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</si>
  <si>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</si>
  <si>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</si>
  <si>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</si>
  <si>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</si>
  <si>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</si>
  <si>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</si>
  <si>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</si>
  <si>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</si>
  <si>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</si>
  <si>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</si>
  <si>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</si>
  <si>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</si>
  <si>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</si>
  <si>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</si>
  <si>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</si>
  <si>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</si>
  <si>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</si>
  <si>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</si>
  <si>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</si>
  <si>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</si>
  <si>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</si>
  <si>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</si>
  <si>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</si>
  <si>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</si>
  <si>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</si>
  <si>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</si>
  <si>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</si>
  <si>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</si>
  <si>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</si>
  <si>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</si>
  <si>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</si>
  <si>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</si>
  <si>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</si>
  <si>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</si>
  <si>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</si>
  <si>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</si>
  <si>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</si>
  <si>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</si>
  <si>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</si>
  <si>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</si>
  <si>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</si>
  <si>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</si>
  <si>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</si>
  <si>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</si>
  <si>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</si>
  <si>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</si>
  <si>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</si>
  <si>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</si>
  <si>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</si>
  <si>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</si>
  <si>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</si>
  <si>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</si>
  <si>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</si>
  <si>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</si>
  <si>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</si>
  <si>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</si>
  <si>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</si>
  <si>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</si>
  <si>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</si>
  <si>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</si>
  <si>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</si>
  <si>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</si>
  <si>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</si>
  <si>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</si>
  <si>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</si>
  <si>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</si>
  <si>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</si>
  <si>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</si>
  <si>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</si>
  <si>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</si>
  <si>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</si>
  <si>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</si>
  <si>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</si>
  <si>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</si>
  <si>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</si>
  <si>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</si>
  <si>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</si>
  <si>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</si>
  <si>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</si>
  <si>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</si>
  <si>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</si>
  <si>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</si>
  <si>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</si>
  <si>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</si>
  <si>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</si>
  <si>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</si>
  <si>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</si>
  <si>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</si>
  <si>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</si>
  <si>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</si>
  <si>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</si>
  <si>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</si>
  <si>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</si>
  <si>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</si>
  <si>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</si>
  <si>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</si>
  <si>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</si>
  <si>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</si>
  <si>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</si>
  <si>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</si>
  <si>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</si>
  <si>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</si>
  <si>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</si>
  <si>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</si>
  <si>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</si>
  <si>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</si>
  <si>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</si>
  <si>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</si>
  <si>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</si>
  <si>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</si>
  <si>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</si>
  <si>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</si>
  <si>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</si>
  <si>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</si>
  <si>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</si>
  <si>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</si>
  <si>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</si>
  <si>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</si>
  <si>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</si>
  <si>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</si>
  <si>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</si>
  <si>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</si>
  <si>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</si>
  <si>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</si>
  <si>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</si>
  <si>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</si>
  <si>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</si>
  <si>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</si>
  <si>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</si>
  <si>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</si>
  <si>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</si>
  <si>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</si>
  <si>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</si>
  <si>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</si>
  <si>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</si>
  <si>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</si>
  <si>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</si>
  <si>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</si>
  <si>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</si>
  <si>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</si>
  <si>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</si>
  <si>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</si>
  <si>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</si>
  <si>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</si>
  <si>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</si>
  <si>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</si>
  <si>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</si>
  <si>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</si>
  <si>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</si>
  <si>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</si>
  <si>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</si>
  <si>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</si>
  <si>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</si>
  <si>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</si>
  <si>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</si>
  <si>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</si>
  <si>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</si>
  <si>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</si>
  <si>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</si>
  <si>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</si>
  <si>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</si>
  <si>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</si>
  <si>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</si>
  <si>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</si>
  <si>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</si>
  <si>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</si>
  <si>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</si>
  <si>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</si>
  <si>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</si>
  <si>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</si>
  <si>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</si>
  <si>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</si>
  <si>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</si>
  <si>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</si>
  <si>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</si>
  <si>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</si>
  <si>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</si>
  <si>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</si>
  <si>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</si>
  <si>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</si>
  <si>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</si>
  <si>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</si>
  <si>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</si>
  <si>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</si>
  <si>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</si>
  <si>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</si>
  <si>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</si>
  <si>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</si>
  <si>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</si>
  <si>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</si>
  <si>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</si>
  <si>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</si>
  <si>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</si>
  <si>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</si>
  <si>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</si>
  <si>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</si>
  <si>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</si>
  <si>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</si>
  <si>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</si>
  <si>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</si>
  <si>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</si>
  <si>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</si>
  <si>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</si>
  <si>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</si>
  <si>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</si>
  <si>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</si>
  <si>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</si>
  <si>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</si>
  <si>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</si>
  <si>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</si>
  <si>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</si>
  <si>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</si>
  <si>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</si>
  <si>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</si>
  <si>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</si>
  <si>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</si>
  <si>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</si>
  <si>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</si>
  <si>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</si>
  <si>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</si>
  <si>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</si>
  <si>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</si>
  <si>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</si>
  <si>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</si>
  <si>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</si>
  <si>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</si>
  <si>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</si>
  <si>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</si>
  <si>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</si>
  <si>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</si>
  <si>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</si>
  <si>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</si>
  <si>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</si>
  <si>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</si>
  <si>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</si>
  <si>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</si>
  <si>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</si>
  <si>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</si>
  <si>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</si>
  <si>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</si>
  <si>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</si>
  <si>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</si>
  <si>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</si>
  <si>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</si>
  <si>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</si>
  <si>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</si>
  <si>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</si>
  <si>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</si>
  <si>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</si>
  <si>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</si>
  <si>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</si>
  <si>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</si>
  <si>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</si>
  <si>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</si>
  <si>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</si>
  <si>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</si>
  <si>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</si>
  <si>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</si>
  <si>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</si>
  <si>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</si>
  <si>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</si>
  <si>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</si>
  <si>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</si>
  <si>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</si>
  <si>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</si>
  <si>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</si>
  <si>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</si>
  <si>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</si>
  <si>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</si>
  <si>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</si>
  <si>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</si>
  <si>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</si>
  <si>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</si>
  <si>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</si>
  <si>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</si>
  <si>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</si>
  <si>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</si>
  <si>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</si>
  <si>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</si>
  <si>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</si>
  <si>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</si>
  <si>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</si>
  <si>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</si>
  <si>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</si>
  <si>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</si>
  <si>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</si>
  <si>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</si>
  <si>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</si>
  <si>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</si>
  <si>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</si>
  <si>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</si>
  <si>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</si>
  <si>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</si>
  <si>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</si>
  <si>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</si>
  <si>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</si>
  <si>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</si>
  <si>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</si>
  <si>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</si>
  <si>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</si>
  <si>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</si>
  <si>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</si>
  <si>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</si>
  <si>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</si>
  <si>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</si>
  <si>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</si>
  <si>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</si>
  <si>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</si>
  <si>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</si>
  <si>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</si>
  <si>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</si>
  <si>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</si>
  <si>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</si>
  <si>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</si>
  <si>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</si>
  <si>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</si>
  <si>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</si>
  <si>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</si>
  <si>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</si>
  <si>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</si>
  <si>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</si>
  <si>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</si>
  <si>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</si>
  <si>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</si>
  <si>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</si>
  <si>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</si>
  <si>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</si>
  <si>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</si>
  <si>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</si>
  <si>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</si>
  <si>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</si>
  <si>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</si>
  <si>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</si>
  <si>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</si>
  <si>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</si>
  <si>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</si>
  <si>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</si>
  <si>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</si>
  <si>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</si>
  <si>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</si>
  <si>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</si>
  <si>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</si>
  <si>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</si>
  <si>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</si>
  <si>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</si>
  <si>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</si>
  <si>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</si>
  <si>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</si>
  <si>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</si>
  <si>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</si>
  <si>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</si>
  <si>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</si>
  <si>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</si>
  <si>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</si>
  <si>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</si>
  <si>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</si>
  <si>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</si>
  <si>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</si>
  <si>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</si>
  <si>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</si>
  <si>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</si>
  <si>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</si>
  <si>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</si>
  <si>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</si>
  <si>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</si>
  <si>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</si>
  <si>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</si>
  <si>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</si>
  <si>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</si>
  <si>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</si>
  <si>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</si>
  <si>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</si>
  <si>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</si>
  <si>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</si>
  <si>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</si>
  <si>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</si>
  <si>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</si>
  <si>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</si>
  <si>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</si>
  <si>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</si>
  <si>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</si>
  <si>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</si>
  <si>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</si>
  <si>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</si>
  <si>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</si>
  <si>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</si>
  <si>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</si>
  <si>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</si>
  <si>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</si>
  <si>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</si>
  <si>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</si>
  <si>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</si>
  <si>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</si>
  <si>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</si>
  <si>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</si>
  <si>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</si>
  <si>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</si>
  <si>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</si>
  <si>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</si>
  <si>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</si>
  <si>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</si>
  <si>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</si>
  <si>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</si>
  <si>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</si>
  <si>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</si>
  <si>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</si>
  <si>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</si>
  <si>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</si>
  <si>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</si>
  <si>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</si>
  <si>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</si>
  <si>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</si>
  <si>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</si>
  <si>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</si>
  <si>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</si>
  <si>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</si>
  <si>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</si>
  <si>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</si>
  <si>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</si>
  <si>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</si>
  <si>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</si>
  <si>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</si>
  <si>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</si>
  <si>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</si>
  <si>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</si>
  <si>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</si>
  <si>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</si>
  <si>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</si>
  <si>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</si>
  <si>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</si>
  <si>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</si>
  <si>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</si>
  <si>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</si>
  <si>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</si>
  <si>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</si>
  <si>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</si>
  <si>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</si>
  <si>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</si>
  <si>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</si>
  <si>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</si>
  <si>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</si>
  <si>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</si>
  <si>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</si>
  <si>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</si>
  <si>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</si>
  <si>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</si>
  <si>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</si>
  <si>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</si>
  <si>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</si>
  <si>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</si>
  <si>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</si>
  <si>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</si>
  <si>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</si>
  <si>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</si>
  <si>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</si>
  <si>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</si>
  <si>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</si>
  <si>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</si>
  <si>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</si>
  <si>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</si>
  <si>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</si>
  <si>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</si>
  <si>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</si>
  <si>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</si>
  <si>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</si>
  <si>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</si>
  <si>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</si>
  <si>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</si>
  <si>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</si>
  <si>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</si>
  <si>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</si>
  <si>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</si>
  <si>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</si>
  <si>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</si>
  <si>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</si>
  <si>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</si>
  <si>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</si>
  <si>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</si>
  <si>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</si>
  <si>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</si>
  <si>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</si>
  <si>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</si>
  <si>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</si>
  <si>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</si>
  <si>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</si>
  <si>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</si>
  <si>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</si>
  <si>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</si>
  <si>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</si>
  <si>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</si>
  <si>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</si>
  <si>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</si>
  <si>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</si>
  <si>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</si>
  <si>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</si>
  <si>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</si>
  <si>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</si>
  <si>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</si>
  <si>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</si>
  <si>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</si>
  <si>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</si>
  <si>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</si>
  <si>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</si>
  <si>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</si>
  <si>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</si>
  <si>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</si>
  <si>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</si>
  <si>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</si>
  <si>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</si>
  <si>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</si>
  <si>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</si>
  <si>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</si>
  <si>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</si>
  <si>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</si>
  <si>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</si>
  <si>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</si>
  <si>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</si>
  <si>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</si>
  <si>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</si>
  <si>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</si>
  <si>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</si>
  <si>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</si>
  <si>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</si>
  <si>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</si>
  <si>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</si>
  <si>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</si>
  <si>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</si>
  <si>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</si>
  <si>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</si>
  <si>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</si>
  <si>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</si>
  <si>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</si>
  <si>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</si>
  <si>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</si>
  <si>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</si>
  <si>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</si>
  <si>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</si>
  <si>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</si>
  <si>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</si>
  <si>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</si>
  <si>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</si>
  <si>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</si>
  <si>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</si>
  <si>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</si>
  <si>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</si>
  <si>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</si>
  <si>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</si>
  <si>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</si>
  <si>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</si>
  <si>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</si>
  <si>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</si>
  <si>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</si>
  <si>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</si>
  <si>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</si>
  <si>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</si>
  <si>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</si>
  <si>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</si>
  <si>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</si>
  <si>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</si>
  <si>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</si>
  <si>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</si>
  <si>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</si>
  <si>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</si>
  <si>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</si>
  <si>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</si>
  <si>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</si>
  <si>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</si>
  <si>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</si>
  <si>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</si>
  <si>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</si>
  <si>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</si>
  <si>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</si>
  <si>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</si>
  <si>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</si>
  <si>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</si>
  <si>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</si>
  <si>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</si>
  <si>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</si>
  <si>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</si>
  <si>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</si>
  <si>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</si>
  <si>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</si>
  <si>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</si>
  <si>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</si>
  <si>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</si>
  <si>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</si>
  <si>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</si>
  <si>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</si>
  <si>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</si>
  <si>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</si>
  <si>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</si>
  <si>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</si>
  <si>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</si>
  <si>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</si>
  <si>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</si>
  <si>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</si>
  <si>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</si>
  <si>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</si>
  <si>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</si>
  <si>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</si>
  <si>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</si>
  <si>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</si>
  <si>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</si>
  <si>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</si>
  <si>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</si>
  <si>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</si>
  <si>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</si>
  <si>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</si>
  <si>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</si>
  <si>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</si>
  <si>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</si>
  <si>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</si>
  <si>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</si>
  <si>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</si>
  <si>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</si>
  <si>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</si>
  <si>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</si>
  <si>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</si>
  <si>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</si>
  <si>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</si>
  <si>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</si>
  <si>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</si>
  <si>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</si>
  <si>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</si>
  <si>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</si>
  <si>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</si>
  <si>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</si>
  <si>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</si>
  <si>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</si>
  <si>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</si>
  <si>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</si>
  <si>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</si>
  <si>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</si>
  <si>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</si>
  <si>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</si>
  <si>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</si>
  <si>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</si>
  <si>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</si>
  <si>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</si>
  <si>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</si>
  <si>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</si>
  <si>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</si>
  <si>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</si>
  <si>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</si>
  <si>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</si>
  <si>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</si>
  <si>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</si>
  <si>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</si>
  <si>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</si>
  <si>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</si>
  <si>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</si>
  <si>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</si>
  <si>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</si>
  <si>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</si>
  <si>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</si>
  <si>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</si>
  <si>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</si>
  <si>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</si>
  <si>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INT 1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</si>
  <si>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</si>
  <si>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</si>
  <si>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</si>
  <si>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</si>
  <si>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</si>
  <si>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</si>
  <si>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</si>
  <si>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</si>
  <si>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</si>
  <si>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</si>
  <si>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</si>
  <si>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</si>
  <si>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</si>
  <si>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</si>
  <si>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</si>
  <si>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</si>
  <si>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</si>
  <si>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</si>
  <si>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</si>
  <si>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</si>
  <si>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</si>
  <si>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</si>
  <si>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</si>
  <si>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</si>
  <si>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</si>
  <si>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</si>
  <si>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</si>
  <si>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</si>
  <si>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</si>
  <si>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</si>
  <si>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</si>
  <si>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</si>
  <si>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</si>
  <si>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</si>
  <si>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</si>
  <si>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</si>
  <si>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</si>
  <si>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</si>
  <si>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</si>
  <si>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</si>
  <si>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</si>
  <si>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</si>
  <si>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</si>
  <si>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</si>
  <si>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</si>
  <si>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</si>
  <si>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</si>
  <si>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</si>
  <si>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</si>
  <si>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</si>
  <si>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</si>
  <si>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</si>
  <si>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</si>
  <si>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</si>
  <si>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</si>
  <si>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</si>
  <si>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</si>
  <si>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</si>
  <si>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</si>
  <si>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</si>
  <si>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</si>
  <si>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</si>
  <si>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</si>
  <si>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</si>
  <si>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</si>
  <si>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</si>
  <si>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</si>
  <si>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</si>
  <si>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</si>
  <si>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</si>
  <si>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</si>
  <si>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</si>
  <si>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</si>
  <si>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</si>
  <si>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</si>
  <si>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</si>
  <si>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</si>
  <si>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</si>
  <si>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</si>
  <si>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</si>
  <si>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</si>
  <si>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</si>
  <si>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</si>
  <si>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</si>
  <si>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</si>
  <si>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</si>
  <si>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</si>
  <si>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</si>
  <si>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</si>
  <si>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</si>
  <si>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</si>
  <si>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</si>
  <si>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</si>
  <si>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</si>
  <si>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</si>
  <si>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</si>
  <si>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</si>
  <si>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</si>
  <si>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</si>
  <si>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</si>
  <si>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</si>
  <si>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</si>
  <si>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</si>
  <si>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</si>
  <si>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</si>
  <si>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</si>
  <si>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</si>
  <si>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</si>
  <si>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</si>
  <si>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</si>
  <si>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</si>
  <si>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</si>
  <si>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</si>
  <si>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</si>
  <si>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</si>
  <si>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</si>
  <si>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</si>
  <si>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</si>
  <si>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(ANTES ROLONGACION DE MINA #750)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</si>
  <si>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</si>
  <si>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</si>
  <si>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</si>
  <si>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</si>
  <si>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</si>
  <si>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</si>
  <si>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C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</si>
  <si>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</si>
  <si>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</si>
  <si>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</si>
  <si>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</si>
  <si>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</si>
  <si>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</si>
  <si>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</si>
  <si>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</si>
  <si>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</si>
  <si>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</si>
  <si>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</si>
  <si>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</si>
  <si>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</si>
  <si>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</si>
  <si>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</si>
  <si>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</si>
  <si>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</si>
  <si>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</si>
  <si>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</si>
  <si>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</si>
  <si>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</si>
  <si>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</si>
  <si>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</si>
  <si>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</si>
  <si>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</si>
  <si>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</si>
  <si>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</si>
  <si>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</si>
  <si>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</si>
  <si>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</si>
  <si>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</si>
  <si>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</si>
  <si>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</si>
  <si>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</si>
  <si>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</si>
  <si>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</si>
  <si>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</si>
  <si>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</si>
  <si>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</si>
  <si>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</si>
  <si>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</si>
  <si>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</si>
  <si>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</si>
  <si>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</si>
  <si>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</si>
  <si>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</si>
  <si>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</si>
  <si>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</si>
  <si>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</si>
  <si>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</si>
  <si>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</si>
  <si>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</si>
  <si>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</si>
  <si>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</si>
  <si>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</si>
  <si>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</si>
  <si>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</si>
  <si>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</si>
  <si>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</si>
  <si>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</si>
  <si>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LOCAL B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</si>
  <si>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</si>
  <si>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</si>
  <si>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</si>
  <si>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</si>
  <si>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</si>
  <si>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</si>
  <si>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</si>
  <si>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</si>
  <si>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</si>
  <si>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</si>
  <si>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</si>
  <si>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</si>
  <si>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</si>
  <si>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</si>
  <si>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</si>
  <si>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</si>
  <si>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</si>
  <si>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</si>
  <si>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</si>
  <si>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</si>
  <si>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</si>
  <si>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</si>
  <si>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</si>
  <si>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</si>
  <si>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</si>
  <si>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</si>
  <si>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</si>
  <si>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</si>
  <si>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L-3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</si>
  <si>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</si>
  <si>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</si>
  <si>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</si>
  <si>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</si>
  <si>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</si>
  <si>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</si>
  <si>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</si>
  <si>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</si>
  <si>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</si>
  <si>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</si>
  <si>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</si>
  <si>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</si>
  <si>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LOCAL E</t>
  </si>
  <si>
    <t>19.04786413111249, -98.19682528693954</t>
  </si>
  <si>
    <t>F270 5 NORTE II PUEBLA</t>
  </si>
  <si>
    <t>LOCAL D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</si>
  <si>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</si>
  <si>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</si>
  <si>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</si>
  <si>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</si>
  <si>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</si>
  <si>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</si>
  <si>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</si>
  <si>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</si>
  <si>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</si>
  <si>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</si>
  <si>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</si>
  <si>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</si>
  <si>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</si>
  <si>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</si>
  <si>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</si>
  <si>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</si>
  <si>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</si>
  <si>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</si>
  <si>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</si>
  <si>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</si>
  <si>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</si>
  <si>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</si>
  <si>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</si>
  <si>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</si>
  <si>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</si>
  <si>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</si>
  <si>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</si>
  <si>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</si>
  <si>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</si>
  <si>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</si>
  <si>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</si>
  <si>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</si>
  <si>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</si>
  <si>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</si>
  <si>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</si>
  <si>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</si>
  <si>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</si>
  <si>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</si>
  <si>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</si>
  <si>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</si>
  <si>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</si>
  <si>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</si>
  <si>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</si>
  <si>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</si>
  <si>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</si>
  <si>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</si>
  <si>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</si>
  <si>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</si>
  <si>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</si>
  <si>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</si>
  <si>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</si>
  <si>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</si>
  <si>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</si>
  <si>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</si>
  <si>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</si>
  <si>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</si>
  <si>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</si>
  <si>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</si>
  <si>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</si>
  <si>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</si>
  <si>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</si>
  <si>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</si>
  <si>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</si>
  <si>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</si>
  <si>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</si>
  <si>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</si>
  <si>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</si>
  <si>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</si>
  <si>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</si>
  <si>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</si>
  <si>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</si>
  <si>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</si>
  <si>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</si>
  <si>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</si>
  <si>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</si>
  <si>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</si>
  <si>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</si>
  <si>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</si>
  <si>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</si>
  <si>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</si>
  <si>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</si>
  <si>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</si>
  <si>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</si>
  <si>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</si>
  <si>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</si>
  <si>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</si>
  <si>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</si>
  <si>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</si>
  <si>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Q01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</si>
  <si>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</si>
  <si>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</si>
  <si>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</si>
  <si>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</si>
  <si>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</si>
  <si>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</si>
  <si>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</si>
  <si>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</si>
  <si>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</si>
  <si>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</si>
  <si>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</si>
  <si>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</si>
  <si>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</si>
  <si>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</si>
  <si>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</si>
  <si>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</si>
  <si>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NAVE 5 Y 6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</si>
  <si>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</si>
  <si>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</si>
  <si>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</si>
  <si>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</si>
  <si>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</si>
  <si>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</si>
  <si>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</si>
  <si>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</si>
  <si>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</si>
  <si>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</si>
  <si>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</si>
  <si>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</si>
  <si>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</si>
  <si>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</si>
  <si>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</si>
  <si>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</si>
  <si>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</si>
  <si>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</si>
  <si>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</si>
  <si>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</si>
  <si>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</si>
  <si>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</si>
  <si>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</si>
  <si>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</si>
  <si>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</si>
  <si>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</si>
  <si>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</si>
  <si>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</si>
  <si>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</si>
  <si>
    <t>ESTAFETA</t>
  </si>
  <si>
    <t>ESTAFETA PDV 85B</t>
  </si>
  <si>
    <t>SERVICIO DE PAQUETERIA FORANA</t>
  </si>
  <si>
    <t>SE REALIZAN ACTIVIDADES COMO RECOLECCIÓN, CLASIFICACIÓN, TRANSPORTE Y ENTREGA DE DOCUMENTOS Y PAQUETES DE MANERA RÁPIDA Y SEGURA</t>
  </si>
  <si>
    <t>BOULEVARD NIÑOS HEROES</t>
  </si>
  <si>
    <t>L-4</t>
  </si>
  <si>
    <t>pdv.85b@estafeta.com</t>
  </si>
  <si>
    <t>JOSE ANTONIO SOTERO HUERTA</t>
  </si>
  <si>
    <t>9:00 A 19:00 Y 9:00 A 13:00</t>
  </si>
  <si>
    <t>MOSTRADOR Y ALMACEN</t>
  </si>
  <si>
    <t>18.89676176672689, -98.43223747442268</t>
  </si>
  <si>
    <t>PIZZERIA</t>
  </si>
  <si>
    <t>BOULEVARD</t>
  </si>
  <si>
    <t>ESTAFETA PDV 983</t>
  </si>
  <si>
    <t>AV. 9 SUR</t>
  </si>
  <si>
    <t>LOCAL 6 PB</t>
  </si>
  <si>
    <t>pdv.983@estafeta.com</t>
  </si>
  <si>
    <t>14 DE NOVIEMBRE DE 2011</t>
  </si>
  <si>
    <t>AZUANY HERNANDEZ ROMAN</t>
  </si>
  <si>
    <t>10:00 A 18:30 Y 09:00 A 14:30</t>
  </si>
  <si>
    <t>18.986952758353453, -98.23909136151259</t>
  </si>
  <si>
    <t>SOY MIA</t>
  </si>
  <si>
    <t>LA ORIENTAL</t>
  </si>
  <si>
    <t>SAMS</t>
  </si>
  <si>
    <t>ESTAFETA PDV 122</t>
  </si>
  <si>
    <t>CALZADA IGNACIO ZARAGOZA</t>
  </si>
  <si>
    <t>1 10</t>
  </si>
  <si>
    <t>PLAZA LORETO</t>
  </si>
  <si>
    <t>3 DE JULIO DE 2006</t>
  </si>
  <si>
    <t>JORGE MOZO HERNANDEZ</t>
  </si>
  <si>
    <t>ALMACEN Y MOSTRADOR</t>
  </si>
  <si>
    <t>19.066059641863554, -98.17766806209583</t>
  </si>
  <si>
    <t>ESTAFETA PVD 97G</t>
  </si>
  <si>
    <t>pdv.127@estafeta.com</t>
  </si>
  <si>
    <t>pdv.122@estafeta.com</t>
  </si>
  <si>
    <t>1 DE ENERO DE 1994</t>
  </si>
  <si>
    <t>DANIEL FLORES CARCAMO</t>
  </si>
  <si>
    <t>9:00 A 19:00 Y 9:00 A 14:00</t>
  </si>
  <si>
    <t>BODEGA ESTAFETA</t>
  </si>
  <si>
    <t>DAVID VAZQUEZ MARTINEZ</t>
  </si>
  <si>
    <t>ESTAFETA PDV 253</t>
  </si>
  <si>
    <t>7 PONIENTE</t>
  </si>
  <si>
    <t>pdv.253@estafeta.com</t>
  </si>
  <si>
    <t>19 DE JUNIO DE 2007</t>
  </si>
  <si>
    <t>MARCELO PORTILLO CERVANTES</t>
  </si>
  <si>
    <t>19.043872072926586, -98.2033743058233</t>
  </si>
  <si>
    <t>PAQUETERIA</t>
  </si>
  <si>
    <t>ENRIQUE LUNA MONTES</t>
  </si>
  <si>
    <t>ESTAFETA PDV 158</t>
  </si>
  <si>
    <t>ESTADO DE CHIAPAS</t>
  </si>
  <si>
    <t>LA SANTISIMA</t>
  </si>
  <si>
    <t>pdv.158@estafeta.com</t>
  </si>
  <si>
    <t>5 DE ENERO 1981</t>
  </si>
  <si>
    <t>GLORIA SALDAÑA PINEDA</t>
  </si>
  <si>
    <t>19.286137667748626, -98.43772923609016</t>
  </si>
  <si>
    <t>MARCO ANTONIO ZAMBRANO BAUTISTA</t>
  </si>
  <si>
    <t>ALEJANDRA GUADALUPE GARCIA HOYOS</t>
  </si>
  <si>
    <t>ESTAFETA PDV 080</t>
  </si>
  <si>
    <t>SERVICIOS DE CONSULTORIA EN ADMINISTRACION</t>
  </si>
  <si>
    <t>1 NORTE</t>
  </si>
  <si>
    <t>LOCAL 13 Y 14</t>
  </si>
  <si>
    <t>FRANCISCO SARABIA</t>
  </si>
  <si>
    <t>pdv.080@estafeta.xom</t>
  </si>
  <si>
    <t>30 DE NOVIEMBRE DE 2020</t>
  </si>
  <si>
    <t>EDUARDO ANTONIO ZUÑIGA GARCIA</t>
  </si>
  <si>
    <t>9:00 A 19:30 Y 9:00 A 14:00</t>
  </si>
  <si>
    <t>18.46974326467989, -97.3924608515961</t>
  </si>
  <si>
    <t>CENTRAL CAMIONERA</t>
  </si>
  <si>
    <t>ESTAFETA PDV 511</t>
  </si>
  <si>
    <t>LOCAL 3</t>
  </si>
  <si>
    <t>AMOR</t>
  </si>
  <si>
    <t>pdv.511@estafeta.com</t>
  </si>
  <si>
    <t>1 DE SEPTIEMBRE DE 2005</t>
  </si>
  <si>
    <t>MARIA DEL SOL CAMARGO JUAREZ</t>
  </si>
  <si>
    <t>10:00 A 18:30 Y 10:00 A 13:00</t>
  </si>
  <si>
    <t>19.05728820891149, -98.22064272759806</t>
  </si>
  <si>
    <t>ESTAFETA PDV 040</t>
  </si>
  <si>
    <t>2 DE ABRIL</t>
  </si>
  <si>
    <t>APIZACO</t>
  </si>
  <si>
    <t>TLAXCALA</t>
  </si>
  <si>
    <t>AVENIDA</t>
  </si>
  <si>
    <t>MANUEL ORTEGA GARCIA</t>
  </si>
  <si>
    <t>Ley del Sistema Estatal de Protección Civil del Estado de Tlaxcala última reforma publicada en el periódico oficial el 05 de julio de 2013.</t>
  </si>
  <si>
    <t>Reglamento de la Ley del Sistema Estatal de Protección Civil para el Estado de Tlaxcala, publicado el 13 de mayo de 2014.</t>
  </si>
  <si>
    <t>pdv.040@estafeta.com</t>
  </si>
  <si>
    <t>LAURA TAYDE CARREÑO DIAZ</t>
  </si>
  <si>
    <t>09:00 A 18:30 Y 10:00 A 16:00</t>
  </si>
  <si>
    <t>19.416588481864792, -98.14452570439104</t>
  </si>
  <si>
    <t>CLAUDIA TERESA AGUILAR CERVOS</t>
  </si>
  <si>
    <t>ESTAFETA PDV 50C</t>
  </si>
  <si>
    <t>AV. DEL CASTILLO</t>
  </si>
  <si>
    <t>LOCAL 7</t>
  </si>
  <si>
    <t>SAN ANTONIO CACALOTEPEC</t>
  </si>
  <si>
    <t>18 DE ABRIL DE 2018</t>
  </si>
  <si>
    <t>LIZBETH MORA LUNA</t>
  </si>
  <si>
    <t>19.004426717177076, -98.26610052299131</t>
  </si>
  <si>
    <t>FRABRICA DE PERSIANAS</t>
  </si>
  <si>
    <t>INBURSA</t>
  </si>
  <si>
    <t>ESTAFETA PDV 793</t>
  </si>
  <si>
    <t>CARRETERA FEDERAL ATLIXCO</t>
  </si>
  <si>
    <t>CONCEPCION LA CRUZ</t>
  </si>
  <si>
    <t>pdv.793@estafeta.com</t>
  </si>
  <si>
    <t>pdv.50c@estafeta.com</t>
  </si>
  <si>
    <t>30 DE ABRIL DE 2008</t>
  </si>
  <si>
    <t>NOHEMI STEPHANI HUITZIL SOSA</t>
  </si>
  <si>
    <t>09:00 A 19:00 Y 09:00 AA 14:00</t>
  </si>
  <si>
    <t>19.03649626931437, -98.2480859065393</t>
  </si>
  <si>
    <t>AXA SEGUROS</t>
  </si>
  <si>
    <t>FATIMA TORRES FLORES</t>
  </si>
  <si>
    <t>ESTAFETA PDV 04B</t>
  </si>
  <si>
    <t>FINAL DE LA RECTA A CHOLULA - PUEBLA</t>
  </si>
  <si>
    <t>LOCAL 19</t>
  </si>
  <si>
    <t>RANCHO CRISTO VIVO</t>
  </si>
  <si>
    <t>pdv.04b@estafeta.com</t>
  </si>
  <si>
    <t>11 DE MAYO DE 2018</t>
  </si>
  <si>
    <t>GILDARDO RAMIREZ MATIAS</t>
  </si>
  <si>
    <t>09:00 A 19:30 Y 09:00 A 14:00</t>
  </si>
  <si>
    <t>19.06179477793481, -98.2958485590044</t>
  </si>
  <si>
    <t>VICTOR MANUEL TORRES FERNANDEZ</t>
  </si>
  <si>
    <t>ESTAFETA PDV 087</t>
  </si>
  <si>
    <t>AV. ANTONIO DIAZ VARELA</t>
  </si>
  <si>
    <t>LOCAL B Y C</t>
  </si>
  <si>
    <t>SANTA ANA CHIAUTEMPAN</t>
  </si>
  <si>
    <t>pdv.087@estafeta.com</t>
  </si>
  <si>
    <t>GUSTAVO ROMERO VENTURA</t>
  </si>
  <si>
    <t>19.316335838290954, -98.20235986099053</t>
  </si>
  <si>
    <t>EVA RODRIGUEZ FERNANDEZ</t>
  </si>
  <si>
    <t>ESTAFETA PDV 179</t>
  </si>
  <si>
    <t>PROLONGACION DE MINA</t>
  </si>
  <si>
    <t>pdv.179@estafeta.com</t>
  </si>
  <si>
    <t>EDUARDO ONOFRE REYES</t>
  </si>
  <si>
    <t>19.808475111551243, -97.36588947132614</t>
  </si>
  <si>
    <t>ESTAFETA PDV 707</t>
  </si>
  <si>
    <t>20 DE NOVIEMBRE</t>
  </si>
  <si>
    <t>pdv.707@estafeta.com</t>
  </si>
  <si>
    <t>3 DE SEPTIEMBRE DE 2003</t>
  </si>
  <si>
    <t>ZOILA AIDE ALAMILLO VARGAS</t>
  </si>
  <si>
    <t>19.315725862191112, -98.24120844372331</t>
  </si>
  <si>
    <t>CRUZ ROJA</t>
  </si>
  <si>
    <t>ESTAFETA PDV 86B</t>
  </si>
  <si>
    <t>BLVD CIRCUNVALACION</t>
  </si>
  <si>
    <t>LOCAL 01-B</t>
  </si>
  <si>
    <t>SAN BALTAZAR</t>
  </si>
  <si>
    <t>pdv.86b@estafeta.com</t>
  </si>
  <si>
    <t>3 DE MARZO DE 2017</t>
  </si>
  <si>
    <t>SANDRA AVILA OSORIO</t>
  </si>
  <si>
    <t>19.008914292480213, -98.20681895830855</t>
  </si>
  <si>
    <t>SUC. 225 TLAXCALA CENTRO</t>
  </si>
  <si>
    <t>MINISUPER CON VENTA DE VINOS Y LICORES EN BOTELLA CERRADA PARA LLEVAR</t>
  </si>
  <si>
    <t>AVENIDA JUAREZ</t>
  </si>
  <si>
    <t>norma27109@gmail.com</t>
  </si>
  <si>
    <t>10 DE AGOSTO DE 2006</t>
  </si>
  <si>
    <t>NORMA CIRIACO ALARCON</t>
  </si>
  <si>
    <t>MANUEL HORACIO SALAZAR MARQUEZ</t>
  </si>
  <si>
    <t>SUC. 388 CUAUHTEMOC</t>
  </si>
  <si>
    <t>FARMACIA</t>
  </si>
  <si>
    <t>AVENIDA CUAUHTEMOC</t>
  </si>
  <si>
    <t>ulises46263@gmail.com</t>
  </si>
  <si>
    <t>21 DE OCTUBRE 2005</t>
  </si>
  <si>
    <t>ULISES PIEDRAS MORENO</t>
  </si>
  <si>
    <t>SUC. 940 CENTRO APIZACO</t>
  </si>
  <si>
    <t>AVENIDA MIGUEL HIDALGO</t>
  </si>
  <si>
    <t>giscorona5@gmail.com</t>
  </si>
  <si>
    <t>15 DE DICIEMBRE DE 2012</t>
  </si>
  <si>
    <t>GISELA TZOMPANTZI CORONA</t>
  </si>
  <si>
    <t>AVENIDA TLAXCALA SUR</t>
  </si>
  <si>
    <t>PANZACOLA</t>
  </si>
  <si>
    <t>SUC. 2497 PAPALOTLA</t>
  </si>
  <si>
    <t>PAPALOTLA</t>
  </si>
  <si>
    <t>guadaluperoldan766@gmail.com</t>
  </si>
  <si>
    <t>5 DE AGOSTO DE 2022</t>
  </si>
  <si>
    <t>GUADALUPE ROLDAN FLORES</t>
  </si>
  <si>
    <t>SUC. 536 HUAMANTLA</t>
  </si>
  <si>
    <t>MINISUPER CON VENTA DE VINOS Y LICORES EN BOTELLA CERRADA</t>
  </si>
  <si>
    <t>AVENIDA ALLENDE NORTE</t>
  </si>
  <si>
    <t>HUAMANTLA</t>
  </si>
  <si>
    <t>saavnice8705@outlook.com</t>
  </si>
  <si>
    <t>JOSE MANUEL MORALES NAVARRO</t>
  </si>
  <si>
    <t>SUC. 1447 ACAJETE</t>
  </si>
  <si>
    <t>AVENIDA ACAJETE - TEZIUTLAN</t>
  </si>
  <si>
    <t>BARRIO DE JESUS</t>
  </si>
  <si>
    <t>ACAJETE</t>
  </si>
  <si>
    <t>aramor1995@gmail.com</t>
  </si>
  <si>
    <t>OCTUBRE DE 2015</t>
  </si>
  <si>
    <t>ARACELI FLORES MORALES</t>
  </si>
  <si>
    <t>19.31982990070364, -98.23586372926266</t>
  </si>
  <si>
    <t>LIZETH CORONA RIOS</t>
  </si>
  <si>
    <t>KETZALI HERNANDEZ VAZQUEZ</t>
  </si>
  <si>
    <t>BLANCA JULY HERNANDEZ M</t>
  </si>
  <si>
    <t>VESTOR DANIEL LIMON GONZALEZ</t>
  </si>
  <si>
    <t>DAVID BAUTISTA ROMANO</t>
  </si>
  <si>
    <t>BEATTRIZ ROMANO PAREDES</t>
  </si>
  <si>
    <t>LEYDI DAMAYELI MUÑOA LICONA</t>
  </si>
  <si>
    <t>JOSE PEDRO MACIAS N</t>
  </si>
  <si>
    <t>ZAHIRA JUETTE MUÑIZ HERNANDEZ</t>
  </si>
  <si>
    <t>19.41659647865951, -98.1400708050769</t>
  </si>
  <si>
    <t>HOTEL CATEDRAL</t>
  </si>
  <si>
    <t>LABORATORIO CLINICO</t>
  </si>
  <si>
    <t>EMMANUEL HUERTA BAEZ</t>
  </si>
  <si>
    <t>JOSE GUADALUPE HUERTA GONZALEZ</t>
  </si>
  <si>
    <t>SAMUEL DAVID SANCHEZ LEAL</t>
  </si>
  <si>
    <t>MELISA ELIZABETH CIRIGO PEREZ</t>
  </si>
  <si>
    <t>ADRIANA MARTINEZ RENDON</t>
  </si>
  <si>
    <t>ESTELA VICENTE ARROYO</t>
  </si>
  <si>
    <t>LEIDY HERNANDEZ CARCAÑO</t>
  </si>
  <si>
    <t>ACEITE VEGETAL</t>
  </si>
  <si>
    <t>19.411750101182246, -98.1415794036726</t>
  </si>
  <si>
    <t>CALLE JESUS CARRANZA</t>
  </si>
  <si>
    <t>AV. HIDALGO</t>
  </si>
  <si>
    <t>CITLALI ESTRADA SANCHEZ</t>
  </si>
  <si>
    <t>ALEJANDRA MONSERRAT M ORDAZ</t>
  </si>
  <si>
    <t>VERONICA TORRES BARRERA</t>
  </si>
  <si>
    <t>MIGUEL ALONSO HERNANDEZ CERVANTES</t>
  </si>
  <si>
    <t>ADRIAN QUIRINO DE LA CRUZ</t>
  </si>
  <si>
    <t>GERARDO PEREZ ESPINOSA</t>
  </si>
  <si>
    <t>ANA CRISTINA SOLIS SANTAMARIA</t>
  </si>
  <si>
    <t>LITZI GUADALUPE ROMERO</t>
  </si>
  <si>
    <t>SELENE BRIONES GONZALEZ</t>
  </si>
  <si>
    <t>PATIO TRASERO</t>
  </si>
  <si>
    <t>19.14937086305118, -98.22394548083393</t>
  </si>
  <si>
    <t>BODEGA AURRERA</t>
  </si>
  <si>
    <t>GUSTAVO RIVERA BELEN</t>
  </si>
  <si>
    <t>ISRAEL MORENO SANCHEZ</t>
  </si>
  <si>
    <t>ANDREA GONZALEZ FLORES</t>
  </si>
  <si>
    <t>FERNANDO PEREZ GARCIA</t>
  </si>
  <si>
    <t>MARIA VIRIDIANA RODRIGUEZ BENITEZ</t>
  </si>
  <si>
    <t>ARIAD JUDITH PEREZ PEREZ</t>
  </si>
  <si>
    <t>MONICA ABRIZ HERNANDEZ</t>
  </si>
  <si>
    <t>N BRAVO NORTE</t>
  </si>
  <si>
    <t>ALLENDE NORTE</t>
  </si>
  <si>
    <t>ABASOLO ORIENTE</t>
  </si>
  <si>
    <t>MORELOS ORIENTE</t>
  </si>
  <si>
    <t>BERENICE SAAVEDRA AGUILAR</t>
  </si>
  <si>
    <t>MARLEN FERMIN BRITO</t>
  </si>
  <si>
    <t>LUIS FERNANDO CASTTILLO MERCADO</t>
  </si>
  <si>
    <t>LAURA ESTHER LOPEZ GASPAR</t>
  </si>
  <si>
    <t>SILVIA MARITZA MACIAS ROMERO</t>
  </si>
  <si>
    <t>CARLOS EDUARDO SANCHEZ ALVARADO</t>
  </si>
  <si>
    <t>JAVIER CONTRERAS BOLAÑOS</t>
  </si>
  <si>
    <t>ROSA MENDEZ SOSA</t>
  </si>
  <si>
    <t>MARISOL DOMINGUEZ ORTEGA</t>
  </si>
  <si>
    <t>19.31642, -97.92092</t>
  </si>
  <si>
    <t>19.11045, -97.9519</t>
  </si>
  <si>
    <t>2 ORIENTE</t>
  </si>
  <si>
    <t>6 SUR</t>
  </si>
  <si>
    <t>8 NORTE</t>
  </si>
  <si>
    <t>ADAN GONZALEZ HERNANDEZ</t>
  </si>
  <si>
    <t>OSCAR ADRIAN RAMIREZ GALICIA</t>
  </si>
  <si>
    <t>MAURICIO GONZALEZ RAMIREZ</t>
  </si>
  <si>
    <t>HELENA XOCHITL BARRANCO M</t>
  </si>
  <si>
    <t>ANGY DIAZ SUAREZ</t>
  </si>
  <si>
    <t>ANGELICA RAMIREZ PEREZ</t>
  </si>
  <si>
    <t>CIDIA BAUTISTA LEON</t>
  </si>
  <si>
    <t>MARIA FELINA PEREZ MEZA</t>
  </si>
  <si>
    <t>MARIA VICTORIA HUACHINA ESTEBAN</t>
  </si>
  <si>
    <t>CR 3745 JUAN PABLO II</t>
  </si>
  <si>
    <t>CR 512 PUEBLA LOS FUERTES</t>
  </si>
  <si>
    <t>CR 3743 PUEBLA BOULEVARD NORTE</t>
  </si>
  <si>
    <t>CR 5611 XICOTEPEC DE JUÁREZ</t>
  </si>
  <si>
    <t>CR 522 PUEBLA SAN PEDRO</t>
  </si>
  <si>
    <t>CR 526 CENTRAL DE ABASTOS</t>
  </si>
  <si>
    <t>CR 4672 PLAZA CHAPULTEPEC</t>
  </si>
  <si>
    <t>CR 692 CHIGNAHUAPAN</t>
  </si>
  <si>
    <t>CR 5087 HERMANOS SERDÁN</t>
  </si>
  <si>
    <t>CR 528 HUEJOTZINGO</t>
  </si>
  <si>
    <t>CR 3733 PUEBLA HUMBOLDT AMÉRICA</t>
  </si>
  <si>
    <t>CR 3749 PUEBLA LA PAZ</t>
  </si>
  <si>
    <t>CR 5184 OUTLET PUEBLA</t>
  </si>
  <si>
    <t>CR 5206 SAN MARTIN CRYSTAL</t>
  </si>
  <si>
    <t>CR 533 SAN MARTÍN TEXMELUCAN CENTRO</t>
  </si>
  <si>
    <t>CR 893 BBVA PLAZA CRYSTAL TEZIUTLAN</t>
  </si>
  <si>
    <t>CR 530 TEHUACÁN REFORMA</t>
  </si>
  <si>
    <t>CR 5262 TEHUACÁN PLAZA PASEO</t>
  </si>
  <si>
    <t>CR 5713 TLATLAUQUITEPEC</t>
  </si>
  <si>
    <t>CR 5613 ZACATLÁN</t>
  </si>
  <si>
    <t>CR 5714 LIBRES</t>
  </si>
  <si>
    <t>CR 6827 ZACAPOAXTLA</t>
  </si>
  <si>
    <t>CR 3737 PUEBLA REVOLUCIÓN</t>
  </si>
  <si>
    <t>CR 5609 HUAUCHINANGO</t>
  </si>
  <si>
    <t>CR 875 PUEBLA LORETO</t>
  </si>
  <si>
    <t>CR 5101 PLAZA TOLÍN</t>
  </si>
  <si>
    <t>CR 5711 TEZIUTLÁN CATEDRAL</t>
  </si>
  <si>
    <t>CR 3738 EDIFICIO SEDE</t>
  </si>
  <si>
    <t>RESIDENCIAL BOULEVARES</t>
  </si>
  <si>
    <t>XANENETLA</t>
  </si>
  <si>
    <t>CHIGNAHUAPAN</t>
  </si>
  <si>
    <t>PARQUE INDUSTRIAL 5 DE MAYO</t>
  </si>
  <si>
    <t>BARRIO SAN LORENZO PLAZA COMERCIAL CHAPULTEPEC</t>
  </si>
  <si>
    <t>TLATLAUQUITEPEC</t>
  </si>
  <si>
    <t>LIBRES</t>
  </si>
  <si>
    <t>VILLA POSADAS</t>
  </si>
  <si>
    <t>HUMBOLT NORTE</t>
  </si>
  <si>
    <t>SAN FRANCISCO OCOTLÁN</t>
  </si>
  <si>
    <t>CORONANGO</t>
  </si>
  <si>
    <t>SAN DAMIAN CENTRO COMERCIAL PLAZA CRYSTAL</t>
  </si>
  <si>
    <t>SAN LORENZO TEOTIPILCO</t>
  </si>
  <si>
    <t>SAN PEDRO</t>
  </si>
  <si>
    <t>HEROE DE NACOZARI</t>
  </si>
  <si>
    <t>BOULEVARD NORTE</t>
  </si>
  <si>
    <t>MÁRTIRES DEL RIO BLANCO</t>
  </si>
  <si>
    <t>BOULEVARD HERMANOS SERDAN</t>
  </si>
  <si>
    <t>PLAZA PRINCIPAL</t>
  </si>
  <si>
    <t>14 ORIENTE</t>
  </si>
  <si>
    <t>AUTOPISA MÉXICO - PUEBLA</t>
  </si>
  <si>
    <t>SAN MARTIN TEXMELUCAN - TLAXCALA</t>
  </si>
  <si>
    <t>ZARAGOZA ESQUINA JUAREZ</t>
  </si>
  <si>
    <t>REFORMA SUR</t>
  </si>
  <si>
    <t>AV ADOLFO LOPEZ MATEOS</t>
  </si>
  <si>
    <t>AMBROSIO LOPEZ DEL CASTILLO</t>
  </si>
  <si>
    <t>CALLE NICOLAS BRAVO</t>
  </si>
  <si>
    <t>25 PONIENTE</t>
  </si>
  <si>
    <t>CALLE PORTAL HIDALGO</t>
  </si>
  <si>
    <t>IGNACIO ZARAGOZA</t>
  </si>
  <si>
    <t>BOULEVARD 5 DE MAYO</t>
  </si>
  <si>
    <t>XICOTEPEC DE JUAREZ</t>
  </si>
  <si>
    <t>4931 INT 4</t>
  </si>
  <si>
    <t>418 E</t>
  </si>
  <si>
    <t>2210 LOCAL 56</t>
  </si>
  <si>
    <t>KM 7.5 LOCAL 3</t>
  </si>
  <si>
    <t>KM 115 LOCAL 5</t>
  </si>
  <si>
    <t>KM 1 LOCAL 21 - 26</t>
  </si>
  <si>
    <t>201 INT 3</t>
  </si>
  <si>
    <t>303 303 - A</t>
  </si>
  <si>
    <t>266 EDIFICIO J LOCAL 1</t>
  </si>
  <si>
    <t>411 LOCAL 30</t>
  </si>
  <si>
    <t>803 C - D</t>
  </si>
  <si>
    <t>5128 A</t>
  </si>
  <si>
    <t>2 LETRA A</t>
  </si>
  <si>
    <t>3156 B 11 - 20</t>
  </si>
  <si>
    <t>7 LOCAL 1 ORIENTE</t>
  </si>
  <si>
    <t>3710 LOCAL A</t>
  </si>
  <si>
    <t xml:space="preserve">512 LOCAL 15 </t>
  </si>
  <si>
    <t>3432 LOCAL 18, 19, 20, 21</t>
  </si>
  <si>
    <t>3920 INT 1</t>
  </si>
  <si>
    <t>3922 LOCAL 1</t>
  </si>
  <si>
    <t>3230 A 6</t>
  </si>
  <si>
    <t>6302 LOCAL 1</t>
  </si>
  <si>
    <t>8310 LOCAL B C D E</t>
  </si>
  <si>
    <t>113 A</t>
  </si>
  <si>
    <t>1504 LOCAL 4-BB (P.A.) Y LOCAL E-1, E-2, E-3 (P.B.)</t>
  </si>
  <si>
    <t>3401 LOCAL 8, 9 Y 10</t>
  </si>
  <si>
    <t>11302 LOCAL 14</t>
  </si>
  <si>
    <t>1 LOCAL 3 PB</t>
  </si>
  <si>
    <t>805 A-L-1B</t>
  </si>
  <si>
    <t>1427 LOCAL 2</t>
  </si>
  <si>
    <t>3302 LOCAL 31, 32, 33, 34, 109, 110, 111, 112</t>
  </si>
  <si>
    <t>1407 LOCAL 7 Y 8</t>
  </si>
  <si>
    <t>8323 LOCAL 5, 6, 7, 8</t>
  </si>
  <si>
    <t>AUTO SERVICIO DOMINGUEZ E HIJOS S.A. DE C.V.</t>
  </si>
  <si>
    <t>GASOLINERA E.S. 00808</t>
  </si>
  <si>
    <t>ASD880226D21</t>
  </si>
  <si>
    <t>PL/6708/EXP/ES/2015</t>
  </si>
  <si>
    <t>EJE PONIENTE</t>
  </si>
  <si>
    <t>estacion0808@gmail.com</t>
  </si>
  <si>
    <t>14 CAJONES</t>
  </si>
  <si>
    <t>MARIA ELENA TERESA DOMINGUEZ</t>
  </si>
  <si>
    <t>ESTROBO</t>
  </si>
  <si>
    <t>18.608802858735068, -98.46546499999998</t>
  </si>
  <si>
    <t>GRUPO AZULEJOS DE MAYORISTAS</t>
  </si>
  <si>
    <t>ACEITE, DIESEL</t>
  </si>
  <si>
    <t>SOCIEDAD COOPERATIVA AGROPECUARIA REGIONAL ANTORCHA CAMPESINA S.C.L.</t>
  </si>
  <si>
    <t>GASOLINERA E.S. 03545 TECOMATLAN</t>
  </si>
  <si>
    <t>SCA8012074K0</t>
  </si>
  <si>
    <t>PL/10259/EXP/ES/2015</t>
  </si>
  <si>
    <t>CARRETERA INTEROCEANICA PUEBLA-TLAPA</t>
  </si>
  <si>
    <t>KM 21</t>
  </si>
  <si>
    <t>TECOMATLAN</t>
  </si>
  <si>
    <t>1 DE ABRIL DE 1382</t>
  </si>
  <si>
    <t>18.121369932124306, -98.31100975690987</t>
  </si>
  <si>
    <t>VILLA ESTUDIANTIL AQUILES CORDOVA MORAN</t>
  </si>
  <si>
    <t>PALOMAS-TULCINGO DEL VALLE</t>
  </si>
  <si>
    <t>INSTITUTO TEGNOLOGICO DE TECOMATLAN</t>
  </si>
  <si>
    <t>HOTEL MARGARITA</t>
  </si>
  <si>
    <t>PL/10260/EXP/ES/2015</t>
  </si>
  <si>
    <t>JUAN MANUEL CELIS AGUIRRE</t>
  </si>
  <si>
    <t>GASOLINERA E.S. 3759 ATLAMAJAC</t>
  </si>
  <si>
    <t>CEAJ491129SX0</t>
  </si>
  <si>
    <t>CARRETERA FEDERAL TLAPA - PUEBLA</t>
  </si>
  <si>
    <t>KM 2.5</t>
  </si>
  <si>
    <t>CUADRILLA DEL CARMEN ATLAMAJAC</t>
  </si>
  <si>
    <t>TLAPA DE COMONFORT</t>
  </si>
  <si>
    <t>GUERRERO</t>
  </si>
  <si>
    <t>SADY RABIN DRANATH GARCIA CORDOBA</t>
  </si>
  <si>
    <t>17.556216218794074, -98.55083315201551</t>
  </si>
  <si>
    <t>CARRETERA FEDERAL TLAPA-PUEBLA</t>
  </si>
  <si>
    <t>CALLE XOCHICALLI</t>
  </si>
  <si>
    <t>RIO</t>
  </si>
  <si>
    <t>PL/10032/EXP/ES/2015</t>
  </si>
  <si>
    <t>DANAE ALCESTES LAVINIA CORDOVA MORAN</t>
  </si>
  <si>
    <t>GASOLINERA E.S. 6550 HUAMUXTITLAN</t>
  </si>
  <si>
    <t>COMD5707081R5</t>
  </si>
  <si>
    <t>CARRETERA FEDERAL TLAPA - TECOMATLAN</t>
  </si>
  <si>
    <t>KM 38</t>
  </si>
  <si>
    <t>BARRIO EL ROSARIO</t>
  </si>
  <si>
    <t>HUAMUXTITLAN</t>
  </si>
  <si>
    <t>CARRETERA FEDERAL TLAPA-COMONFORT</t>
  </si>
  <si>
    <t>CALLE 7 NORTE</t>
  </si>
  <si>
    <t>CALLE CENTENARIO</t>
  </si>
  <si>
    <t>CALLE 5 PONIENTE</t>
  </si>
  <si>
    <t>17.805412154124337, -98.55915038256752</t>
  </si>
  <si>
    <t xml:space="preserve"> JOSE FERNANDO TECUATL MORALES</t>
  </si>
  <si>
    <t>GASOLINERA E.S. 9028 TLAPA DE COMONFORT</t>
  </si>
  <si>
    <t>TEMF6506274U7</t>
  </si>
  <si>
    <t>PL/9422/EXP/ES/2015</t>
  </si>
  <si>
    <t>PASEO CELESTE</t>
  </si>
  <si>
    <t>SAN FRANCISCO</t>
  </si>
  <si>
    <t>23 DE MARZO DE 2020</t>
  </si>
  <si>
    <t>TERRENOS</t>
  </si>
  <si>
    <t>ESTACION DE CARBURACION</t>
  </si>
  <si>
    <t>AURRERA</t>
  </si>
  <si>
    <t>17.549034049957598, -98.5751811297725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</si>
</sst>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0" fillId="13" borderId="0" xfId="0" applyFill="1"/>
    <xf numFmtId="0" fontId="10" fillId="3" borderId="0" xfId="0" applyFont="1" applyFill="1"/>
    <xf numFmtId="0" fontId="10" fillId="14" borderId="0" xfId="0" applyFont="1" applyFill="1"/>
    <xf numFmtId="16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3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hyperlink" Target="mailto:pdv.983@estafeta.com" TargetMode="External"/><Relationship Id="rId84" Type="http://schemas.openxmlformats.org/officeDocument/2006/relationships/hyperlink" Target="mailto:ulises46263@gmail.com" TargetMode="External"/><Relationship Id="rId89" Type="http://schemas.openxmlformats.org/officeDocument/2006/relationships/hyperlink" Target="mailto:estacion0808@gmail.com" TargetMode="External"/><Relationship Id="rId16" Type="http://schemas.openxmlformats.org/officeDocument/2006/relationships/hyperlink" Target="mailto:yetzabelli.tolentino@bbva.com" TargetMode="External"/><Relationship Id="rId11" Type="http://schemas.openxmlformats.org/officeDocument/2006/relationships/hyperlink" Target="mailto:carolina.hernandez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74" Type="http://schemas.openxmlformats.org/officeDocument/2006/relationships/hyperlink" Target="mailto:pdv.511@estafeta.com" TargetMode="External"/><Relationship Id="rId79" Type="http://schemas.openxmlformats.org/officeDocument/2006/relationships/hyperlink" Target="mailto:pdv.087@estafeta.com" TargetMode="External"/><Relationship Id="rId5" Type="http://schemas.openxmlformats.org/officeDocument/2006/relationships/hyperlink" Target="mailto:sramirez@cegeu.org.mx" TargetMode="External"/><Relationship Id="rId90" Type="http://schemas.openxmlformats.org/officeDocument/2006/relationships/printerSettings" Target="../printerSettings/printerSettings1.bin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hyperlink" Target="mailto:pdv.122@estafeta.com" TargetMode="Externa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72" Type="http://schemas.openxmlformats.org/officeDocument/2006/relationships/hyperlink" Target="mailto:pdv.158@estafeta.com" TargetMode="External"/><Relationship Id="rId80" Type="http://schemas.openxmlformats.org/officeDocument/2006/relationships/hyperlink" Target="mailto:pdv.179@estafeta.com" TargetMode="External"/><Relationship Id="rId85" Type="http://schemas.openxmlformats.org/officeDocument/2006/relationships/hyperlink" Target="mailto:giscorona5@gmail.com" TargetMode="External"/><Relationship Id="rId93" Type="http://schemas.openxmlformats.org/officeDocument/2006/relationships/ctrlProp" Target="../ctrlProps/ctrlProp1.xm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67" Type="http://schemas.openxmlformats.org/officeDocument/2006/relationships/hyperlink" Target="mailto:pdv.85b@estafeta.com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hyperlink" Target="mailto:pdv.127@estafeta.com" TargetMode="External"/><Relationship Id="rId75" Type="http://schemas.openxmlformats.org/officeDocument/2006/relationships/hyperlink" Target="mailto:pdv.040@estafeta.com" TargetMode="External"/><Relationship Id="rId83" Type="http://schemas.openxmlformats.org/officeDocument/2006/relationships/hyperlink" Target="mailto:norma27109@gmail.com" TargetMode="External"/><Relationship Id="rId88" Type="http://schemas.openxmlformats.org/officeDocument/2006/relationships/hyperlink" Target="mailto:aramor1995@gmail.com" TargetMode="External"/><Relationship Id="rId91" Type="http://schemas.openxmlformats.org/officeDocument/2006/relationships/drawing" Target="../drawings/drawing1.xm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73" Type="http://schemas.openxmlformats.org/officeDocument/2006/relationships/hyperlink" Target="mailto:pdv.080@estafeta.xom" TargetMode="External"/><Relationship Id="rId78" Type="http://schemas.openxmlformats.org/officeDocument/2006/relationships/hyperlink" Target="mailto:pdv.04b@estafeta.com" TargetMode="External"/><Relationship Id="rId81" Type="http://schemas.openxmlformats.org/officeDocument/2006/relationships/hyperlink" Target="mailto:pdv.707@estafeta.com" TargetMode="External"/><Relationship Id="rId86" Type="http://schemas.openxmlformats.org/officeDocument/2006/relationships/hyperlink" Target="mailto:guadaluperoldan766@gmail.com" TargetMode="External"/><Relationship Id="rId94" Type="http://schemas.openxmlformats.org/officeDocument/2006/relationships/comments" Target="../comments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6" Type="http://schemas.openxmlformats.org/officeDocument/2006/relationships/hyperlink" Target="mailto:pdv.50c@estafeta.com" TargetMode="External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hyperlink" Target="mailto:pdv.253@estafeta.com" TargetMode="External"/><Relationship Id="rId92" Type="http://schemas.openxmlformats.org/officeDocument/2006/relationships/vmlDrawing" Target="../drawings/vmlDrawing1.vml"/><Relationship Id="rId2" Type="http://schemas.openxmlformats.org/officeDocument/2006/relationships/hyperlink" Target="mailto:jemg_5935@hotmail.com" TargetMode="External"/><Relationship Id="rId29" Type="http://schemas.openxmlformats.org/officeDocument/2006/relationships/hyperlink" Target="mailto:cristobal.medina.1@bbva.com" TargetMode="External"/><Relationship Id="rId24" Type="http://schemas.openxmlformats.org/officeDocument/2006/relationships/hyperlink" Target="mailto:susana.mendoza.1@bbva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66" Type="http://schemas.openxmlformats.org/officeDocument/2006/relationships/hyperlink" Target="mailto:moises.mendez@estafeta.com" TargetMode="External"/><Relationship Id="rId87" Type="http://schemas.openxmlformats.org/officeDocument/2006/relationships/hyperlink" Target="mailto:saavnice8705@outlook.com" TargetMode="External"/><Relationship Id="rId61" Type="http://schemas.openxmlformats.org/officeDocument/2006/relationships/hyperlink" Target="mailto:modatelas448@suc448.com.mx" TargetMode="External"/><Relationship Id="rId82" Type="http://schemas.openxmlformats.org/officeDocument/2006/relationships/hyperlink" Target="mailto:pdv.86b@estafeta.com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56" Type="http://schemas.openxmlformats.org/officeDocument/2006/relationships/hyperlink" Target="mailto:e12824@grupopozos.mx" TargetMode="External"/><Relationship Id="rId77" Type="http://schemas.openxmlformats.org/officeDocument/2006/relationships/hyperlink" Target="mailto:pdv.793@estafe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CM147" activePane="bottomRight" state="frozen"/>
      <selection pane="topRight" activeCell="E1" sqref="E1"/>
      <selection pane="bottomLeft" activeCell="A3" sqref="A3"/>
      <selection pane="bottomRight" activeCell="CP158" sqref="CP158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32</v>
      </c>
      <c r="DS1" t="s">
        <v>1953</v>
      </c>
      <c r="EO1" s="10" t="s">
        <v>2159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1712</v>
      </c>
      <c r="U2" t="s">
        <v>1713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1717</v>
      </c>
      <c r="BK2" t="s">
        <v>1718</v>
      </c>
      <c r="BL2" t="s">
        <v>3</v>
      </c>
      <c r="BM2" t="s">
        <v>4</v>
      </c>
      <c r="BN2" t="s">
        <v>2059</v>
      </c>
      <c r="BO2" t="s">
        <v>2060</v>
      </c>
      <c r="BP2" t="s">
        <v>2061</v>
      </c>
      <c r="BQ2" t="s">
        <v>2062</v>
      </c>
      <c r="BR2" t="s">
        <v>2063</v>
      </c>
      <c r="BS2" t="s">
        <v>2064</v>
      </c>
      <c r="BT2" t="s">
        <v>2065</v>
      </c>
      <c r="BU2" t="s">
        <v>2066</v>
      </c>
      <c r="BV2" t="s">
        <v>2067</v>
      </c>
      <c r="BW2" t="s">
        <v>2068</v>
      </c>
      <c r="BX2" t="s">
        <v>2069</v>
      </c>
      <c r="BY2" t="s">
        <v>2070</v>
      </c>
      <c r="BZ2" t="s">
        <v>2071</v>
      </c>
      <c r="CA2" t="s">
        <v>2072</v>
      </c>
      <c r="CB2" t="s">
        <v>2073</v>
      </c>
      <c r="CC2" t="s">
        <v>2074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1719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1726</v>
      </c>
      <c r="DP2" t="s">
        <v>1727</v>
      </c>
      <c r="DQ2" t="s">
        <v>1728</v>
      </c>
      <c r="DR2" t="s">
        <v>1729</v>
      </c>
      <c r="DS2" t="s">
        <v>1734</v>
      </c>
      <c r="DT2" t="s">
        <v>1735</v>
      </c>
      <c r="DU2" t="s">
        <v>1736</v>
      </c>
      <c r="DV2" t="s">
        <v>1737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0" t="s">
        <v>201</v>
      </c>
      <c r="EJ2" t="s">
        <v>1720</v>
      </c>
      <c r="EK2" t="s">
        <v>646</v>
      </c>
      <c r="EL2" s="10" t="s">
        <v>202</v>
      </c>
      <c r="EM2" t="s">
        <v>579</v>
      </c>
      <c r="EN2" t="s">
        <v>647</v>
      </c>
      <c r="EO2" s="10" t="s">
        <v>203</v>
      </c>
      <c r="EP2" t="s">
        <v>580</v>
      </c>
      <c r="EQ2" t="s">
        <v>648</v>
      </c>
      <c r="ER2" s="10" t="s">
        <v>204</v>
      </c>
      <c r="ES2" t="s">
        <v>581</v>
      </c>
      <c r="ET2" t="s">
        <v>649</v>
      </c>
      <c r="EU2" s="10" t="s">
        <v>205</v>
      </c>
      <c r="EV2" t="s">
        <v>582</v>
      </c>
      <c r="EW2" t="s">
        <v>650</v>
      </c>
      <c r="EX2" s="10" t="s">
        <v>206</v>
      </c>
      <c r="EY2" t="s">
        <v>583</v>
      </c>
      <c r="EZ2" t="s">
        <v>651</v>
      </c>
      <c r="FA2" s="10" t="s">
        <v>207</v>
      </c>
      <c r="FB2" t="s">
        <v>584</v>
      </c>
      <c r="FC2" t="s">
        <v>652</v>
      </c>
      <c r="FD2" s="10" t="s">
        <v>208</v>
      </c>
      <c r="FE2" t="s">
        <v>585</v>
      </c>
      <c r="FF2" t="s">
        <v>653</v>
      </c>
      <c r="FG2" s="10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1733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1746</v>
      </c>
      <c r="GZ2" t="s">
        <v>404</v>
      </c>
      <c r="HA2" t="s">
        <v>76</v>
      </c>
      <c r="HB2" t="s">
        <v>1743</v>
      </c>
      <c r="HC2" t="s">
        <v>1744</v>
      </c>
      <c r="HD2" t="s">
        <v>1745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1750</v>
      </c>
      <c r="IO2" t="s">
        <v>598</v>
      </c>
      <c r="IP2" t="s">
        <v>1752</v>
      </c>
      <c r="IQ2" t="s">
        <v>1753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1751</v>
      </c>
      <c r="JF2" t="s">
        <v>1747</v>
      </c>
      <c r="JG2" t="s">
        <v>1748</v>
      </c>
      <c r="JH2" t="s">
        <v>1749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1754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1697</v>
      </c>
      <c r="LC2" t="s">
        <v>1698</v>
      </c>
      <c r="LD2" t="s">
        <v>1699</v>
      </c>
      <c r="LE2" t="s">
        <v>1700</v>
      </c>
      <c r="LF2" t="s">
        <v>1701</v>
      </c>
      <c r="LG2" t="s">
        <v>1702</v>
      </c>
      <c r="LH2" t="s">
        <v>1703</v>
      </c>
      <c r="LI2" t="s">
        <v>1704</v>
      </c>
      <c r="LJ2" t="s">
        <v>1705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0" t="s">
        <v>443</v>
      </c>
      <c r="EL3" s="10" t="s">
        <v>444</v>
      </c>
      <c r="EO3" s="10" t="s">
        <v>445</v>
      </c>
      <c r="ER3" s="10" t="s">
        <v>446</v>
      </c>
      <c r="EU3" s="10" t="s">
        <v>447</v>
      </c>
      <c r="EX3" s="10" t="s">
        <v>448</v>
      </c>
      <c r="FA3" s="10" t="s">
        <v>449</v>
      </c>
      <c r="FD3" s="10" t="s">
        <v>450</v>
      </c>
      <c r="FG3" s="10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2" si="6">IF(W3&gt;=3000,"ALTO",IF(FV3&gt;=1,"ALTO","ORDINARIO"))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0" t="s">
        <v>471</v>
      </c>
      <c r="EL4" s="10" t="s">
        <v>472</v>
      </c>
      <c r="EO4" s="10" t="s">
        <v>473</v>
      </c>
      <c r="ER4" s="10" t="s">
        <v>474</v>
      </c>
      <c r="EU4" s="10" t="s">
        <v>475</v>
      </c>
      <c r="EX4" s="10" t="s">
        <v>476</v>
      </c>
      <c r="FA4" s="10" t="s">
        <v>477</v>
      </c>
      <c r="FD4" s="10" t="s">
        <v>478</v>
      </c>
      <c r="FG4" s="10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0" t="s">
        <v>488</v>
      </c>
      <c r="EL5" s="10" t="s">
        <v>489</v>
      </c>
      <c r="EO5" s="10" t="s">
        <v>490</v>
      </c>
      <c r="ER5" s="10" t="s">
        <v>491</v>
      </c>
      <c r="EU5" s="10" t="s">
        <v>492</v>
      </c>
      <c r="EX5" s="10" t="s">
        <v>493</v>
      </c>
      <c r="FA5" s="10" t="s">
        <v>494</v>
      </c>
      <c r="FD5" s="10" t="s">
        <v>495</v>
      </c>
      <c r="FG5" s="10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0" t="s">
        <v>512</v>
      </c>
      <c r="EL6" s="10" t="s">
        <v>513</v>
      </c>
      <c r="EO6" s="10" t="s">
        <v>514</v>
      </c>
      <c r="ER6" s="10" t="s">
        <v>515</v>
      </c>
      <c r="EU6" s="10" t="s">
        <v>516</v>
      </c>
      <c r="EX6" s="10" t="s">
        <v>517</v>
      </c>
      <c r="FA6" s="10" t="s">
        <v>518</v>
      </c>
      <c r="FD6" s="10" t="s">
        <v>519</v>
      </c>
      <c r="FG6" s="10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0" t="s">
        <v>541</v>
      </c>
      <c r="EL7" s="10" t="s">
        <v>542</v>
      </c>
      <c r="EO7" s="10" t="s">
        <v>543</v>
      </c>
      <c r="ER7" s="10" t="s">
        <v>544</v>
      </c>
      <c r="EU7" s="10" t="s">
        <v>545</v>
      </c>
      <c r="EX7" s="10" t="s">
        <v>546</v>
      </c>
      <c r="FA7" s="10" t="s">
        <v>547</v>
      </c>
      <c r="FD7" s="10" t="s">
        <v>548</v>
      </c>
      <c r="FG7" s="10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1636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1642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0" t="s">
        <v>1637</v>
      </c>
      <c r="EL8" s="10" t="s">
        <v>1638</v>
      </c>
      <c r="ER8" s="10" t="s">
        <v>1639</v>
      </c>
      <c r="EX8" s="10" t="s">
        <v>1640</v>
      </c>
      <c r="FD8" s="10" t="s">
        <v>1641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1643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0" t="s">
        <v>780</v>
      </c>
      <c r="EX9" s="10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1055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0" t="s">
        <v>796</v>
      </c>
      <c r="EL10" s="10" t="s">
        <v>797</v>
      </c>
      <c r="EO10" s="10" t="s">
        <v>798</v>
      </c>
      <c r="ER10" s="10" t="s">
        <v>799</v>
      </c>
      <c r="EU10" s="10" t="s">
        <v>800</v>
      </c>
      <c r="EX10" s="10" t="s">
        <v>801</v>
      </c>
      <c r="FA10" s="10" t="s">
        <v>802</v>
      </c>
      <c r="FD10" s="10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1646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1647</v>
      </c>
      <c r="AW11">
        <v>13</v>
      </c>
      <c r="AY11">
        <v>9</v>
      </c>
      <c r="AZ11" t="s">
        <v>791</v>
      </c>
      <c r="BA11">
        <v>3</v>
      </c>
      <c r="BB11" t="s">
        <v>1642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0" t="s">
        <v>1648</v>
      </c>
      <c r="EL11" s="10" t="s">
        <v>1649</v>
      </c>
      <c r="EO11" s="10" t="s">
        <v>1650</v>
      </c>
      <c r="ER11" s="10" t="s">
        <v>1651</v>
      </c>
      <c r="EU11" s="10" t="s">
        <v>1652</v>
      </c>
      <c r="EX11" s="10" t="s">
        <v>1653</v>
      </c>
      <c r="FA11" s="10" t="s">
        <v>1654</v>
      </c>
      <c r="FD11" s="10" t="s">
        <v>1655</v>
      </c>
      <c r="FG11" s="10" t="s">
        <v>1656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1677</v>
      </c>
      <c r="G12" t="s">
        <v>1678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1680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1679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1681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1682</v>
      </c>
      <c r="EA12" t="s">
        <v>1683</v>
      </c>
      <c r="EB12" t="s">
        <v>1684</v>
      </c>
      <c r="EC12" t="s">
        <v>1685</v>
      </c>
      <c r="ED12" t="s">
        <v>553</v>
      </c>
      <c r="EF12" t="s">
        <v>441</v>
      </c>
      <c r="EG12" t="s">
        <v>442</v>
      </c>
      <c r="EI12" s="10" t="s">
        <v>1686</v>
      </c>
      <c r="EL12" s="10" t="s">
        <v>1687</v>
      </c>
      <c r="ER12" s="10" t="s">
        <v>1688</v>
      </c>
      <c r="EX12" s="10" t="s">
        <v>1689</v>
      </c>
      <c r="FD12" s="10" t="s">
        <v>1690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1657</v>
      </c>
      <c r="E13" t="s">
        <v>806</v>
      </c>
      <c r="F13" t="s">
        <v>1658</v>
      </c>
      <c r="G13" t="s">
        <v>577</v>
      </c>
      <c r="H13" t="s">
        <v>743</v>
      </c>
      <c r="I13" t="s">
        <v>1659</v>
      </c>
      <c r="J13">
        <v>2</v>
      </c>
      <c r="L13" t="s">
        <v>1660</v>
      </c>
      <c r="M13" t="s">
        <v>1661</v>
      </c>
      <c r="N13" t="s">
        <v>423</v>
      </c>
      <c r="O13">
        <v>72850</v>
      </c>
      <c r="P13">
        <v>2221296938</v>
      </c>
      <c r="Q13" s="3" t="s">
        <v>1662</v>
      </c>
      <c r="R13">
        <v>12</v>
      </c>
      <c r="S13" t="s">
        <v>1663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1664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1665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1666</v>
      </c>
      <c r="EA13" t="s">
        <v>553</v>
      </c>
      <c r="EB13" t="s">
        <v>553</v>
      </c>
      <c r="EC13" t="s">
        <v>1667</v>
      </c>
      <c r="ED13" t="s">
        <v>553</v>
      </c>
      <c r="EF13" t="s">
        <v>441</v>
      </c>
      <c r="EG13" t="s">
        <v>442</v>
      </c>
      <c r="EI13" s="10" t="s">
        <v>1668</v>
      </c>
      <c r="EL13" s="10" t="s">
        <v>1669</v>
      </c>
      <c r="EO13" s="10" t="s">
        <v>1670</v>
      </c>
      <c r="ER13" s="10" t="s">
        <v>1671</v>
      </c>
      <c r="EU13" s="10" t="s">
        <v>1672</v>
      </c>
      <c r="EX13" s="10" t="s">
        <v>1673</v>
      </c>
      <c r="FA13" s="10" t="s">
        <v>1674</v>
      </c>
      <c r="FD13" s="10" t="s">
        <v>1675</v>
      </c>
      <c r="FG13" s="10" t="s">
        <v>1676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s="1" t="s">
        <v>1082</v>
      </c>
      <c r="E14" t="s">
        <v>843</v>
      </c>
      <c r="G14" t="s">
        <v>844</v>
      </c>
      <c r="H14" t="s">
        <v>845</v>
      </c>
      <c r="I14" t="s">
        <v>1083</v>
      </c>
      <c r="J14">
        <v>201</v>
      </c>
      <c r="K14" s="9"/>
      <c r="L14" t="s">
        <v>1084</v>
      </c>
      <c r="M14" t="s">
        <v>423</v>
      </c>
      <c r="N14" t="s">
        <v>423</v>
      </c>
      <c r="O14">
        <v>72534</v>
      </c>
      <c r="P14">
        <v>2222405840</v>
      </c>
      <c r="Q14" s="3" t="s">
        <v>1085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1086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1020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1360</v>
      </c>
      <c r="EF14" t="s">
        <v>441</v>
      </c>
      <c r="EG14" t="s">
        <v>442</v>
      </c>
      <c r="EH14" t="s">
        <v>1087</v>
      </c>
      <c r="EI14" s="10" t="s">
        <v>1088</v>
      </c>
      <c r="EJ14" t="s">
        <v>1221</v>
      </c>
      <c r="EK14" t="s">
        <v>1089</v>
      </c>
      <c r="EL14" s="10" t="s">
        <v>1090</v>
      </c>
      <c r="EN14" t="s">
        <v>1091</v>
      </c>
      <c r="EO14" s="10" t="s">
        <v>1092</v>
      </c>
      <c r="EQ14" t="s">
        <v>1093</v>
      </c>
      <c r="ER14" s="10" t="s">
        <v>1094</v>
      </c>
      <c r="ET14" t="s">
        <v>1095</v>
      </c>
      <c r="EU14" s="10" t="s">
        <v>1096</v>
      </c>
      <c r="EW14" t="s">
        <v>1097</v>
      </c>
      <c r="EX14" s="10" t="s">
        <v>1098</v>
      </c>
      <c r="EZ14" t="s">
        <v>1099</v>
      </c>
      <c r="FA14" s="10" t="s">
        <v>1100</v>
      </c>
      <c r="FC14" t="s">
        <v>1101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s="1" t="s">
        <v>1050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K15" s="9"/>
      <c r="L15" t="s">
        <v>421</v>
      </c>
      <c r="M15" t="s">
        <v>423</v>
      </c>
      <c r="N15" t="s">
        <v>423</v>
      </c>
      <c r="O15">
        <v>72000</v>
      </c>
      <c r="P15" t="s">
        <v>1706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949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1020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1330</v>
      </c>
      <c r="EA15" t="s">
        <v>1707</v>
      </c>
      <c r="EB15" t="s">
        <v>1708</v>
      </c>
      <c r="EC15" t="s">
        <v>1709</v>
      </c>
      <c r="ED15" t="s">
        <v>439</v>
      </c>
      <c r="EE15" t="s">
        <v>1710</v>
      </c>
      <c r="EF15" t="s">
        <v>441</v>
      </c>
      <c r="EG15" t="s">
        <v>442</v>
      </c>
      <c r="EH15" t="s">
        <v>912</v>
      </c>
      <c r="EI15" s="10" t="s">
        <v>913</v>
      </c>
      <c r="EJ15" t="s">
        <v>1221</v>
      </c>
      <c r="EK15" t="s">
        <v>914</v>
      </c>
      <c r="EL15" s="10" t="s">
        <v>915</v>
      </c>
      <c r="EM15" t="s">
        <v>872</v>
      </c>
      <c r="EN15" t="s">
        <v>916</v>
      </c>
      <c r="EO15" s="10" t="s">
        <v>917</v>
      </c>
      <c r="EP15" t="s">
        <v>866</v>
      </c>
      <c r="EQ15" t="s">
        <v>918</v>
      </c>
      <c r="ER15" s="10" t="s">
        <v>919</v>
      </c>
      <c r="ES15" t="s">
        <v>866</v>
      </c>
      <c r="ET15" t="s">
        <v>920</v>
      </c>
      <c r="EU15" s="10" t="s">
        <v>921</v>
      </c>
      <c r="EV15" t="s">
        <v>866</v>
      </c>
      <c r="EW15" t="s">
        <v>922</v>
      </c>
      <c r="EX15" s="10" t="s">
        <v>923</v>
      </c>
      <c r="EY15" t="s">
        <v>924</v>
      </c>
      <c r="EZ15" t="s">
        <v>925</v>
      </c>
      <c r="FA15" s="10" t="s">
        <v>926</v>
      </c>
      <c r="FB15" t="s">
        <v>869</v>
      </c>
      <c r="FC15" t="s">
        <v>927</v>
      </c>
      <c r="FD15" s="10" t="s">
        <v>928</v>
      </c>
      <c r="FE15" t="s">
        <v>872</v>
      </c>
      <c r="FF15" t="s">
        <v>929</v>
      </c>
      <c r="FG15" s="10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s="1" t="s">
        <v>1711</v>
      </c>
      <c r="E16" t="s">
        <v>843</v>
      </c>
      <c r="G16" t="s">
        <v>844</v>
      </c>
      <c r="H16" t="s">
        <v>845</v>
      </c>
      <c r="I16" t="s">
        <v>1301</v>
      </c>
      <c r="J16" t="s">
        <v>3188</v>
      </c>
      <c r="L16" t="s">
        <v>1302</v>
      </c>
      <c r="M16" t="s">
        <v>423</v>
      </c>
      <c r="N16" t="s">
        <v>423</v>
      </c>
      <c r="O16">
        <v>72570</v>
      </c>
      <c r="P16">
        <v>2216671314</v>
      </c>
      <c r="Q16" s="3" t="s">
        <v>1303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1304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1020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1305</v>
      </c>
      <c r="EF16" t="s">
        <v>441</v>
      </c>
      <c r="EG16" t="s">
        <v>442</v>
      </c>
      <c r="EI16" s="10" t="s">
        <v>1306</v>
      </c>
      <c r="EJ16" s="1"/>
      <c r="EK16" t="s">
        <v>1307</v>
      </c>
      <c r="EL16" s="10" t="s">
        <v>1308</v>
      </c>
      <c r="EM16" t="s">
        <v>1309</v>
      </c>
      <c r="EN16" t="s">
        <v>1310</v>
      </c>
      <c r="EO16" s="10" t="s">
        <v>1311</v>
      </c>
      <c r="EP16" t="s">
        <v>872</v>
      </c>
      <c r="EQ16" t="s">
        <v>1312</v>
      </c>
      <c r="ER16" s="10" t="s">
        <v>1313</v>
      </c>
      <c r="ES16" t="s">
        <v>872</v>
      </c>
      <c r="ET16" t="s">
        <v>1314</v>
      </c>
      <c r="EU16" s="10" t="s">
        <v>1315</v>
      </c>
      <c r="EV16" t="s">
        <v>1309</v>
      </c>
      <c r="EW16" t="s">
        <v>1316</v>
      </c>
      <c r="EX16" s="10" t="s">
        <v>1317</v>
      </c>
      <c r="EY16" t="s">
        <v>1260</v>
      </c>
      <c r="EZ16" t="s">
        <v>1318</v>
      </c>
      <c r="FA16" s="10" t="s">
        <v>1319</v>
      </c>
      <c r="FB16" t="s">
        <v>866</v>
      </c>
      <c r="FC16" t="s">
        <v>1320</v>
      </c>
      <c r="FD16" s="10" t="s">
        <v>1321</v>
      </c>
      <c r="FE16" t="s">
        <v>866</v>
      </c>
      <c r="FF16" t="s">
        <v>1322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t="s">
        <v>1408</v>
      </c>
      <c r="E17" t="s">
        <v>843</v>
      </c>
      <c r="G17" t="s">
        <v>1388</v>
      </c>
      <c r="H17" t="s">
        <v>845</v>
      </c>
      <c r="I17" t="s">
        <v>1409</v>
      </c>
      <c r="J17" t="s">
        <v>3189</v>
      </c>
      <c r="L17" t="s">
        <v>421</v>
      </c>
      <c r="M17" t="s">
        <v>1391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1410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1020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1411</v>
      </c>
      <c r="EF17" t="s">
        <v>441</v>
      </c>
      <c r="EG17" t="s">
        <v>442</v>
      </c>
      <c r="EH17" t="s">
        <v>1412</v>
      </c>
      <c r="EI17" s="10" t="s">
        <v>1413</v>
      </c>
      <c r="EJ17" t="s">
        <v>1221</v>
      </c>
      <c r="EK17" t="s">
        <v>1414</v>
      </c>
      <c r="EL17" s="10" t="s">
        <v>1415</v>
      </c>
      <c r="EM17" t="s">
        <v>1042</v>
      </c>
      <c r="EN17" t="s">
        <v>1416</v>
      </c>
      <c r="EO17" s="10" t="s">
        <v>1417</v>
      </c>
      <c r="EP17" t="s">
        <v>872</v>
      </c>
      <c r="EQ17" t="s">
        <v>1418</v>
      </c>
      <c r="ER17" s="10" t="s">
        <v>1419</v>
      </c>
      <c r="ES17" t="s">
        <v>1042</v>
      </c>
      <c r="ET17" t="s">
        <v>1420</v>
      </c>
      <c r="EU17" s="10" t="s">
        <v>1421</v>
      </c>
      <c r="EV17" t="s">
        <v>872</v>
      </c>
      <c r="EW17" t="s">
        <v>1422</v>
      </c>
      <c r="EX17" s="10" t="s">
        <v>1423</v>
      </c>
      <c r="EY17" t="s">
        <v>866</v>
      </c>
      <c r="EZ17" t="s">
        <v>1424</v>
      </c>
      <c r="FA17" s="10" t="s">
        <v>1425</v>
      </c>
      <c r="FB17" t="s">
        <v>882</v>
      </c>
      <c r="FC17" t="s">
        <v>1426</v>
      </c>
      <c r="FD17" s="10" t="s">
        <v>1427</v>
      </c>
      <c r="FE17" t="s">
        <v>866</v>
      </c>
      <c r="FF17" t="s">
        <v>1428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t="s">
        <v>1125</v>
      </c>
      <c r="E18" t="s">
        <v>843</v>
      </c>
      <c r="G18" t="s">
        <v>844</v>
      </c>
      <c r="H18" t="s">
        <v>845</v>
      </c>
      <c r="I18" t="s">
        <v>1126</v>
      </c>
      <c r="J18" t="s">
        <v>3190</v>
      </c>
      <c r="L18" t="s">
        <v>1127</v>
      </c>
      <c r="M18" t="s">
        <v>423</v>
      </c>
      <c r="N18" t="s">
        <v>423</v>
      </c>
      <c r="O18">
        <v>72400</v>
      </c>
      <c r="P18">
        <v>2222313245</v>
      </c>
      <c r="Q18" s="3" t="s">
        <v>1128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1130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1020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1362</v>
      </c>
      <c r="EF18" t="s">
        <v>441</v>
      </c>
      <c r="EG18" t="s">
        <v>442</v>
      </c>
      <c r="EH18" t="s">
        <v>1131</v>
      </c>
      <c r="EI18" s="10" t="s">
        <v>1132</v>
      </c>
      <c r="EJ18" t="s">
        <v>1221</v>
      </c>
      <c r="EK18" t="s">
        <v>1133</v>
      </c>
      <c r="EL18" s="10" t="s">
        <v>1134</v>
      </c>
      <c r="EM18" t="s">
        <v>1135</v>
      </c>
      <c r="EN18" t="s">
        <v>1136</v>
      </c>
      <c r="EO18" s="10" t="s">
        <v>1137</v>
      </c>
      <c r="EP18" t="s">
        <v>866</v>
      </c>
      <c r="EQ18" t="s">
        <v>1138</v>
      </c>
      <c r="ER18" s="10" t="s">
        <v>1139</v>
      </c>
      <c r="ES18" t="s">
        <v>866</v>
      </c>
      <c r="ET18" t="s">
        <v>1140</v>
      </c>
      <c r="EU18" s="10" t="s">
        <v>1141</v>
      </c>
      <c r="EV18" t="s">
        <v>882</v>
      </c>
      <c r="EW18" t="s">
        <v>1142</v>
      </c>
      <c r="EX18" s="10" t="s">
        <v>1143</v>
      </c>
      <c r="EY18" t="s">
        <v>872</v>
      </c>
      <c r="EZ18" t="s">
        <v>1144</v>
      </c>
      <c r="FA18" s="10" t="s">
        <v>1139</v>
      </c>
      <c r="FB18" t="s">
        <v>866</v>
      </c>
      <c r="FC18" t="s">
        <v>1140</v>
      </c>
      <c r="FD18" s="10" t="s">
        <v>1134</v>
      </c>
      <c r="FE18" t="s">
        <v>1135</v>
      </c>
      <c r="FF18" t="s">
        <v>1136</v>
      </c>
      <c r="FG18" s="10" t="s">
        <v>1137</v>
      </c>
      <c r="FH18" t="s">
        <v>866</v>
      </c>
      <c r="FI18" t="s">
        <v>1138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1145</v>
      </c>
      <c r="FY18" t="s">
        <v>872</v>
      </c>
      <c r="FZ18" t="s">
        <v>1146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t="s">
        <v>1223</v>
      </c>
      <c r="E19" t="s">
        <v>843</v>
      </c>
      <c r="G19" t="s">
        <v>1224</v>
      </c>
      <c r="H19" t="s">
        <v>845</v>
      </c>
      <c r="I19" t="s">
        <v>1383</v>
      </c>
      <c r="J19" t="s">
        <v>3191</v>
      </c>
      <c r="L19" t="s">
        <v>421</v>
      </c>
      <c r="M19" t="s">
        <v>1225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1226</v>
      </c>
      <c r="AE19" t="s">
        <v>849</v>
      </c>
      <c r="AF19" t="s">
        <v>1227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1020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1384</v>
      </c>
      <c r="EF19" t="s">
        <v>441</v>
      </c>
      <c r="EG19" t="s">
        <v>442</v>
      </c>
      <c r="EH19" t="s">
        <v>1228</v>
      </c>
      <c r="EI19" s="10" t="s">
        <v>1229</v>
      </c>
      <c r="EJ19" t="s">
        <v>1221</v>
      </c>
      <c r="EK19" t="s">
        <v>1230</v>
      </c>
      <c r="EL19" s="10" t="s">
        <v>1231</v>
      </c>
      <c r="EM19" t="s">
        <v>872</v>
      </c>
      <c r="EN19" t="s">
        <v>1232</v>
      </c>
      <c r="ER19" s="10" t="s">
        <v>1233</v>
      </c>
      <c r="ES19" t="s">
        <v>924</v>
      </c>
      <c r="ET19" t="s">
        <v>1234</v>
      </c>
      <c r="EU19" s="10" t="s">
        <v>1235</v>
      </c>
      <c r="EV19" t="s">
        <v>924</v>
      </c>
      <c r="EW19" t="s">
        <v>1236</v>
      </c>
      <c r="EX19" s="10" t="s">
        <v>1237</v>
      </c>
      <c r="EY19" t="s">
        <v>882</v>
      </c>
      <c r="EZ19" t="s">
        <v>1238</v>
      </c>
      <c r="FA19" s="10" t="s">
        <v>1239</v>
      </c>
      <c r="FB19" t="s">
        <v>866</v>
      </c>
      <c r="FC19" t="s">
        <v>1240</v>
      </c>
      <c r="FD19" s="10" t="s">
        <v>1241</v>
      </c>
      <c r="FE19" t="s">
        <v>866</v>
      </c>
      <c r="FF19" t="s">
        <v>1242</v>
      </c>
      <c r="FG19" s="10" t="s">
        <v>1243</v>
      </c>
      <c r="FH19" t="s">
        <v>866</v>
      </c>
      <c r="FI19" t="s">
        <v>1244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t="s">
        <v>1609</v>
      </c>
      <c r="E20" t="s">
        <v>843</v>
      </c>
      <c r="G20" t="s">
        <v>844</v>
      </c>
      <c r="H20" t="s">
        <v>845</v>
      </c>
      <c r="I20" t="s">
        <v>1695</v>
      </c>
      <c r="J20">
        <v>101</v>
      </c>
      <c r="K20" s="9"/>
      <c r="L20" t="s">
        <v>421</v>
      </c>
      <c r="M20" t="s">
        <v>1608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1271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1020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1696</v>
      </c>
      <c r="EF20" t="s">
        <v>441</v>
      </c>
      <c r="EG20" t="s">
        <v>442</v>
      </c>
      <c r="EH20" t="s">
        <v>1272</v>
      </c>
      <c r="EI20" s="10" t="s">
        <v>1610</v>
      </c>
      <c r="EJ20" t="s">
        <v>1221</v>
      </c>
      <c r="EK20" t="s">
        <v>1611</v>
      </c>
      <c r="EL20" s="10" t="s">
        <v>1612</v>
      </c>
      <c r="EM20" t="s">
        <v>866</v>
      </c>
      <c r="EN20" t="s">
        <v>1613</v>
      </c>
      <c r="EO20" s="10" t="s">
        <v>1614</v>
      </c>
      <c r="EP20" t="s">
        <v>882</v>
      </c>
      <c r="EQ20" t="s">
        <v>1615</v>
      </c>
      <c r="ER20" s="10" t="s">
        <v>1616</v>
      </c>
      <c r="ES20" t="s">
        <v>882</v>
      </c>
      <c r="ET20" t="s">
        <v>1617</v>
      </c>
      <c r="EU20" s="10" t="s">
        <v>1618</v>
      </c>
      <c r="EV20" t="s">
        <v>866</v>
      </c>
      <c r="EW20" t="s">
        <v>1619</v>
      </c>
      <c r="EX20" s="10" t="s">
        <v>1620</v>
      </c>
      <c r="EY20" t="s">
        <v>866</v>
      </c>
      <c r="EZ20" t="s">
        <v>1621</v>
      </c>
      <c r="FA20" s="10" t="s">
        <v>1622</v>
      </c>
      <c r="FB20" t="s">
        <v>866</v>
      </c>
      <c r="FC20" t="s">
        <v>1623</v>
      </c>
      <c r="FD20" s="10" t="s">
        <v>1624</v>
      </c>
      <c r="FE20" t="s">
        <v>872</v>
      </c>
      <c r="FF20" t="s">
        <v>1625</v>
      </c>
      <c r="FG20" s="10" t="s">
        <v>1626</v>
      </c>
      <c r="FH20" t="s">
        <v>872</v>
      </c>
      <c r="FI20" t="s">
        <v>1627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1628</v>
      </c>
      <c r="FY20" t="s">
        <v>863</v>
      </c>
      <c r="FZ20" t="s">
        <v>1629</v>
      </c>
      <c r="GA20" t="s">
        <v>1630</v>
      </c>
      <c r="GB20" t="s">
        <v>1309</v>
      </c>
      <c r="GC20" t="s">
        <v>1631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1632</v>
      </c>
      <c r="KE20" t="s">
        <v>1309</v>
      </c>
      <c r="KF20" t="s">
        <v>1633</v>
      </c>
      <c r="KG20" t="s">
        <v>1634</v>
      </c>
      <c r="KH20" t="s">
        <v>872</v>
      </c>
      <c r="KI20" t="s">
        <v>1635</v>
      </c>
    </row>
    <row r="21" spans="1:295" x14ac:dyDescent="0.3">
      <c r="A21">
        <v>19</v>
      </c>
      <c r="B21" t="s">
        <v>841</v>
      </c>
      <c r="C21" t="s">
        <v>946</v>
      </c>
      <c r="D21" t="s">
        <v>1051</v>
      </c>
      <c r="E21" t="s">
        <v>843</v>
      </c>
      <c r="G21" t="s">
        <v>844</v>
      </c>
      <c r="H21" t="s">
        <v>845</v>
      </c>
      <c r="I21" t="s">
        <v>943</v>
      </c>
      <c r="J21" t="s">
        <v>3192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950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1020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1331</v>
      </c>
      <c r="EF21" t="s">
        <v>441</v>
      </c>
      <c r="EG21" t="s">
        <v>442</v>
      </c>
      <c r="EH21" t="s">
        <v>951</v>
      </c>
      <c r="EI21" s="10" t="s">
        <v>952</v>
      </c>
      <c r="EJ21" t="s">
        <v>1221</v>
      </c>
      <c r="EL21" s="10" t="s">
        <v>953</v>
      </c>
      <c r="EM21" t="s">
        <v>872</v>
      </c>
      <c r="EN21" t="s">
        <v>954</v>
      </c>
      <c r="EO21" s="10" t="s">
        <v>955</v>
      </c>
      <c r="EP21" t="s">
        <v>866</v>
      </c>
      <c r="EQ21" t="s">
        <v>956</v>
      </c>
      <c r="ER21" s="10" t="s">
        <v>957</v>
      </c>
      <c r="ES21" t="s">
        <v>882</v>
      </c>
      <c r="ET21" t="s">
        <v>958</v>
      </c>
      <c r="EU21" s="10" t="s">
        <v>959</v>
      </c>
      <c r="EV21" t="s">
        <v>875</v>
      </c>
      <c r="EW21" t="s">
        <v>960</v>
      </c>
      <c r="EX21" s="10" t="s">
        <v>961</v>
      </c>
      <c r="EY21" t="s">
        <v>872</v>
      </c>
      <c r="EZ21" t="s">
        <v>962</v>
      </c>
      <c r="FA21" s="10" t="s">
        <v>963</v>
      </c>
      <c r="FB21" t="s">
        <v>875</v>
      </c>
      <c r="FC21" t="s">
        <v>964</v>
      </c>
      <c r="FD21" s="10" t="s">
        <v>965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t="s">
        <v>1454</v>
      </c>
      <c r="E22" t="s">
        <v>843</v>
      </c>
      <c r="G22" t="s">
        <v>1103</v>
      </c>
      <c r="H22" t="s">
        <v>845</v>
      </c>
      <c r="I22" t="s">
        <v>1455</v>
      </c>
      <c r="J22" t="s">
        <v>3193</v>
      </c>
      <c r="L22" t="s">
        <v>1456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1457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1020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1458</v>
      </c>
      <c r="EF22" t="s">
        <v>441</v>
      </c>
      <c r="EG22" t="s">
        <v>442</v>
      </c>
      <c r="EH22" t="s">
        <v>1459</v>
      </c>
      <c r="EI22" s="10" t="s">
        <v>1460</v>
      </c>
      <c r="EJ22" t="s">
        <v>1221</v>
      </c>
      <c r="EK22" t="s">
        <v>1461</v>
      </c>
      <c r="EL22" s="10" t="s">
        <v>1462</v>
      </c>
      <c r="EM22" t="s">
        <v>882</v>
      </c>
      <c r="EN22" t="s">
        <v>1463</v>
      </c>
      <c r="EO22" s="10" t="s">
        <v>1464</v>
      </c>
      <c r="EP22" t="s">
        <v>1309</v>
      </c>
      <c r="EQ22" t="s">
        <v>1465</v>
      </c>
      <c r="ER22" s="10" t="s">
        <v>1466</v>
      </c>
      <c r="ES22" t="s">
        <v>1309</v>
      </c>
      <c r="ET22" t="s">
        <v>1467</v>
      </c>
      <c r="EU22" s="10" t="s">
        <v>1468</v>
      </c>
      <c r="EV22" t="s">
        <v>866</v>
      </c>
      <c r="EW22" t="s">
        <v>1469</v>
      </c>
      <c r="EX22" s="10" t="s">
        <v>1450</v>
      </c>
      <c r="EY22" t="s">
        <v>866</v>
      </c>
      <c r="EZ22" t="s">
        <v>1451</v>
      </c>
      <c r="FA22" s="10" t="s">
        <v>1470</v>
      </c>
      <c r="FB22" t="s">
        <v>866</v>
      </c>
      <c r="FC22" t="s">
        <v>1471</v>
      </c>
      <c r="FD22" s="10" t="s">
        <v>1472</v>
      </c>
      <c r="FE22" t="s">
        <v>866</v>
      </c>
      <c r="FF22" t="s">
        <v>1473</v>
      </c>
      <c r="FG22" s="10" t="s">
        <v>1474</v>
      </c>
      <c r="FH22" t="s">
        <v>872</v>
      </c>
      <c r="FI22" t="s">
        <v>1475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t="s">
        <v>1691</v>
      </c>
      <c r="E23" t="s">
        <v>843</v>
      </c>
      <c r="G23" t="s">
        <v>844</v>
      </c>
      <c r="H23" t="s">
        <v>845</v>
      </c>
      <c r="I23" t="s">
        <v>1692</v>
      </c>
      <c r="J23">
        <v>6510</v>
      </c>
      <c r="K23" s="9"/>
      <c r="L23" t="s">
        <v>1693</v>
      </c>
      <c r="M23" t="s">
        <v>1479</v>
      </c>
      <c r="N23" t="s">
        <v>423</v>
      </c>
      <c r="O23">
        <v>72810</v>
      </c>
      <c r="P23">
        <v>2226892824</v>
      </c>
      <c r="Q23" s="3" t="s">
        <v>1588</v>
      </c>
      <c r="R23">
        <v>2</v>
      </c>
      <c r="S23" t="s">
        <v>1767</v>
      </c>
      <c r="T23" t="s">
        <v>1714</v>
      </c>
      <c r="U23" t="s">
        <v>1715</v>
      </c>
      <c r="V23">
        <v>453.82</v>
      </c>
      <c r="W23">
        <v>453.82</v>
      </c>
      <c r="X23">
        <v>1</v>
      </c>
      <c r="Y23" t="s">
        <v>1769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1589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1020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1730</v>
      </c>
      <c r="DP23" t="s">
        <v>1732</v>
      </c>
      <c r="DQ23" t="s">
        <v>1770</v>
      </c>
      <c r="DW23">
        <v>29</v>
      </c>
      <c r="DX23" t="s">
        <v>852</v>
      </c>
      <c r="DY23">
        <v>2024</v>
      </c>
      <c r="DZ23" t="s">
        <v>1694</v>
      </c>
      <c r="EA23" t="s">
        <v>1771</v>
      </c>
      <c r="EB23" t="s">
        <v>1772</v>
      </c>
      <c r="EC23" t="s">
        <v>1773</v>
      </c>
      <c r="ED23" s="8" t="s">
        <v>1774</v>
      </c>
      <c r="EE23" t="s">
        <v>1775</v>
      </c>
      <c r="EF23" t="s">
        <v>441</v>
      </c>
      <c r="EG23" t="s">
        <v>442</v>
      </c>
      <c r="EH23" t="s">
        <v>1590</v>
      </c>
      <c r="EI23" s="10" t="s">
        <v>1591</v>
      </c>
      <c r="EJ23" t="s">
        <v>1221</v>
      </c>
      <c r="EK23" t="s">
        <v>1592</v>
      </c>
      <c r="EL23" s="10" t="s">
        <v>1593</v>
      </c>
      <c r="EM23" t="s">
        <v>924</v>
      </c>
      <c r="EN23" t="s">
        <v>1594</v>
      </c>
      <c r="EO23" s="10" t="s">
        <v>1595</v>
      </c>
      <c r="EP23" t="s">
        <v>866</v>
      </c>
      <c r="EQ23" t="s">
        <v>1596</v>
      </c>
      <c r="ER23" s="10" t="s">
        <v>1597</v>
      </c>
      <c r="ES23" t="s">
        <v>924</v>
      </c>
      <c r="ET23" t="s">
        <v>1598</v>
      </c>
      <c r="EU23" s="10" t="s">
        <v>1599</v>
      </c>
      <c r="EV23" t="s">
        <v>882</v>
      </c>
      <c r="EW23" t="s">
        <v>1600</v>
      </c>
      <c r="EX23" s="10" t="s">
        <v>1601</v>
      </c>
      <c r="EY23" t="s">
        <v>872</v>
      </c>
      <c r="EZ23" t="s">
        <v>1602</v>
      </c>
      <c r="FA23" s="10" t="s">
        <v>1603</v>
      </c>
      <c r="FB23" t="s">
        <v>866</v>
      </c>
      <c r="FC23" t="s">
        <v>1604</v>
      </c>
      <c r="FD23" s="10" t="s">
        <v>1605</v>
      </c>
      <c r="FE23" t="s">
        <v>872</v>
      </c>
      <c r="FF23" t="s">
        <v>1606</v>
      </c>
      <c r="FG23" s="10" t="s">
        <v>1607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t="s">
        <v>1566</v>
      </c>
      <c r="E24" t="s">
        <v>843</v>
      </c>
      <c r="G24" t="s">
        <v>844</v>
      </c>
      <c r="H24" t="s">
        <v>845</v>
      </c>
      <c r="I24" t="s">
        <v>1526</v>
      </c>
      <c r="J24" t="s">
        <v>3194</v>
      </c>
      <c r="L24" t="s">
        <v>1527</v>
      </c>
      <c r="M24" t="s">
        <v>1479</v>
      </c>
      <c r="N24" t="s">
        <v>423</v>
      </c>
      <c r="O24">
        <v>72825</v>
      </c>
      <c r="P24">
        <v>2226894860</v>
      </c>
      <c r="Q24" s="3" t="s">
        <v>1568</v>
      </c>
      <c r="R24">
        <v>3</v>
      </c>
      <c r="S24" t="s">
        <v>1716</v>
      </c>
      <c r="T24" t="s">
        <v>1714</v>
      </c>
      <c r="U24" t="s">
        <v>1715</v>
      </c>
      <c r="V24">
        <v>300</v>
      </c>
      <c r="W24">
        <v>300</v>
      </c>
      <c r="X24">
        <v>1</v>
      </c>
      <c r="Y24" t="s">
        <v>1768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1569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1020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1730</v>
      </c>
      <c r="DP24" t="s">
        <v>1731</v>
      </c>
      <c r="DQ24" t="s">
        <v>1732</v>
      </c>
      <c r="DR24" t="s">
        <v>1738</v>
      </c>
      <c r="DW24">
        <v>28</v>
      </c>
      <c r="DX24" t="s">
        <v>852</v>
      </c>
      <c r="DY24">
        <v>2024</v>
      </c>
      <c r="DZ24" t="s">
        <v>1570</v>
      </c>
      <c r="EA24" t="s">
        <v>1721</v>
      </c>
      <c r="EB24" t="s">
        <v>1722</v>
      </c>
      <c r="EC24" t="s">
        <v>1723</v>
      </c>
      <c r="ED24" t="s">
        <v>1724</v>
      </c>
      <c r="EE24" t="s">
        <v>1725</v>
      </c>
      <c r="EF24" t="s">
        <v>441</v>
      </c>
      <c r="EG24" t="s">
        <v>442</v>
      </c>
      <c r="EH24" t="s">
        <v>1571</v>
      </c>
      <c r="EI24" s="10" t="s">
        <v>1572</v>
      </c>
      <c r="EJ24" t="s">
        <v>1221</v>
      </c>
      <c r="EK24" t="s">
        <v>1573</v>
      </c>
      <c r="EL24" s="10" t="s">
        <v>1574</v>
      </c>
      <c r="EM24" t="s">
        <v>872</v>
      </c>
      <c r="EN24" t="s">
        <v>1575</v>
      </c>
      <c r="EO24" s="10" t="s">
        <v>1576</v>
      </c>
      <c r="EP24" t="s">
        <v>924</v>
      </c>
      <c r="EQ24" t="s">
        <v>1577</v>
      </c>
      <c r="ER24" s="10" t="s">
        <v>1578</v>
      </c>
      <c r="ES24" t="s">
        <v>866</v>
      </c>
      <c r="ET24" t="s">
        <v>1579</v>
      </c>
      <c r="EU24" s="10" t="s">
        <v>1580</v>
      </c>
      <c r="EV24" t="s">
        <v>866</v>
      </c>
      <c r="EW24" t="s">
        <v>1581</v>
      </c>
      <c r="EX24" s="10" t="s">
        <v>1582</v>
      </c>
      <c r="EY24" t="s">
        <v>872</v>
      </c>
      <c r="EZ24" t="s">
        <v>1583</v>
      </c>
      <c r="FA24" s="10" t="s">
        <v>1582</v>
      </c>
      <c r="FB24" t="s">
        <v>872</v>
      </c>
      <c r="FC24" t="s">
        <v>1583</v>
      </c>
      <c r="FD24" s="10" t="s">
        <v>1584</v>
      </c>
      <c r="FE24" t="s">
        <v>882</v>
      </c>
      <c r="FF24" t="s">
        <v>1585</v>
      </c>
      <c r="FG24" s="10" t="s">
        <v>1586</v>
      </c>
      <c r="FH24" t="s">
        <v>924</v>
      </c>
      <c r="FI24" t="s">
        <v>1587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t="s">
        <v>1871</v>
      </c>
      <c r="E25" t="s">
        <v>843</v>
      </c>
      <c r="G25" t="s">
        <v>844</v>
      </c>
      <c r="H25" t="s">
        <v>845</v>
      </c>
      <c r="I25" t="s">
        <v>943</v>
      </c>
      <c r="J25" t="s">
        <v>3195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1876</v>
      </c>
      <c r="T25" t="s">
        <v>1783</v>
      </c>
      <c r="U25" t="s">
        <v>1784</v>
      </c>
      <c r="V25">
        <v>500</v>
      </c>
      <c r="W25">
        <v>500</v>
      </c>
      <c r="X25">
        <v>1</v>
      </c>
      <c r="Y25" t="s">
        <v>1877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966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1019</v>
      </c>
      <c r="AU25">
        <v>6</v>
      </c>
      <c r="AV25" t="s">
        <v>996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1203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967</v>
      </c>
      <c r="DC25">
        <v>4</v>
      </c>
      <c r="DD25" t="s">
        <v>968</v>
      </c>
      <c r="DG25">
        <v>2</v>
      </c>
      <c r="DH25" t="s">
        <v>858</v>
      </c>
      <c r="DO25" t="s">
        <v>1730</v>
      </c>
      <c r="DP25" t="s">
        <v>1731</v>
      </c>
      <c r="DQ25" t="s">
        <v>1732</v>
      </c>
      <c r="DR25" t="s">
        <v>1738</v>
      </c>
      <c r="DW25">
        <v>19</v>
      </c>
      <c r="DX25" t="s">
        <v>852</v>
      </c>
      <c r="DY25">
        <v>2024</v>
      </c>
      <c r="DZ25" t="s">
        <v>1332</v>
      </c>
      <c r="EA25" t="s">
        <v>1878</v>
      </c>
      <c r="EB25" t="s">
        <v>1879</v>
      </c>
      <c r="EC25" t="s">
        <v>1880</v>
      </c>
      <c r="ED25" t="s">
        <v>943</v>
      </c>
      <c r="EE25" t="s">
        <v>1881</v>
      </c>
      <c r="EF25" t="s">
        <v>441</v>
      </c>
      <c r="EG25" t="s">
        <v>442</v>
      </c>
      <c r="EH25" t="s">
        <v>969</v>
      </c>
      <c r="EI25" s="10" t="s">
        <v>1859</v>
      </c>
      <c r="EJ25" t="s">
        <v>974</v>
      </c>
      <c r="EK25" t="s">
        <v>1860</v>
      </c>
      <c r="EL25" s="10" t="s">
        <v>1861</v>
      </c>
      <c r="EM25" t="s">
        <v>974</v>
      </c>
      <c r="EN25" t="s">
        <v>1862</v>
      </c>
      <c r="EO25" s="10" t="s">
        <v>1863</v>
      </c>
      <c r="EP25" t="s">
        <v>974</v>
      </c>
      <c r="EQ25" t="s">
        <v>1864</v>
      </c>
      <c r="ER25" s="10" t="s">
        <v>1865</v>
      </c>
      <c r="ES25" t="s">
        <v>974</v>
      </c>
      <c r="ET25" t="s">
        <v>1866</v>
      </c>
      <c r="EU25" s="10" t="s">
        <v>1867</v>
      </c>
      <c r="EV25" t="s">
        <v>974</v>
      </c>
      <c r="EW25" t="s">
        <v>1868</v>
      </c>
      <c r="EX25" s="10" t="s">
        <v>1869</v>
      </c>
      <c r="EY25" t="s">
        <v>974</v>
      </c>
      <c r="EZ25" t="s">
        <v>1870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t="s">
        <v>1052</v>
      </c>
      <c r="E26" t="s">
        <v>843</v>
      </c>
      <c r="G26" t="s">
        <v>844</v>
      </c>
      <c r="H26" t="s">
        <v>845</v>
      </c>
      <c r="I26" t="s">
        <v>943</v>
      </c>
      <c r="J26" t="s">
        <v>3196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1876</v>
      </c>
      <c r="T26" t="s">
        <v>1783</v>
      </c>
      <c r="U26" t="s">
        <v>1784</v>
      </c>
      <c r="V26">
        <v>500</v>
      </c>
      <c r="W26">
        <v>500</v>
      </c>
      <c r="X26">
        <v>1</v>
      </c>
      <c r="Y26" t="s">
        <v>1877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966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1019</v>
      </c>
      <c r="AU26">
        <v>6</v>
      </c>
      <c r="AV26" t="s">
        <v>996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1203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967</v>
      </c>
      <c r="DC26">
        <v>4</v>
      </c>
      <c r="DD26" t="s">
        <v>968</v>
      </c>
      <c r="DG26">
        <v>2</v>
      </c>
      <c r="DH26" t="s">
        <v>858</v>
      </c>
      <c r="DO26" t="s">
        <v>1730</v>
      </c>
      <c r="DP26" t="s">
        <v>1731</v>
      </c>
      <c r="DQ26" t="s">
        <v>1732</v>
      </c>
      <c r="DR26" t="s">
        <v>1738</v>
      </c>
      <c r="DW26">
        <v>19</v>
      </c>
      <c r="DX26" t="s">
        <v>852</v>
      </c>
      <c r="DY26">
        <v>2024</v>
      </c>
      <c r="DZ26" t="s">
        <v>1332</v>
      </c>
      <c r="EA26" t="s">
        <v>1878</v>
      </c>
      <c r="EB26" t="s">
        <v>1879</v>
      </c>
      <c r="EC26" t="s">
        <v>1880</v>
      </c>
      <c r="ED26" t="s">
        <v>943</v>
      </c>
      <c r="EE26" t="s">
        <v>1881</v>
      </c>
      <c r="EF26" t="s">
        <v>441</v>
      </c>
      <c r="EG26" t="s">
        <v>442</v>
      </c>
      <c r="EH26" t="s">
        <v>969</v>
      </c>
      <c r="EI26" s="10" t="s">
        <v>970</v>
      </c>
      <c r="EJ26" s="1" t="s">
        <v>971</v>
      </c>
      <c r="EK26" t="s">
        <v>972</v>
      </c>
      <c r="EL26" s="10" t="s">
        <v>973</v>
      </c>
      <c r="EM26" t="s">
        <v>974</v>
      </c>
      <c r="EN26" t="s">
        <v>975</v>
      </c>
      <c r="EO26" s="10" t="s">
        <v>976</v>
      </c>
      <c r="EP26" t="s">
        <v>974</v>
      </c>
      <c r="EQ26" t="s">
        <v>977</v>
      </c>
      <c r="ER26" s="10" t="s">
        <v>978</v>
      </c>
      <c r="ES26" t="s">
        <v>974</v>
      </c>
      <c r="ET26" t="s">
        <v>979</v>
      </c>
      <c r="EU26" s="10" t="s">
        <v>980</v>
      </c>
      <c r="EV26" t="s">
        <v>974</v>
      </c>
      <c r="EW26" t="s">
        <v>981</v>
      </c>
      <c r="FA26" s="10" t="s">
        <v>982</v>
      </c>
      <c r="FB26" t="s">
        <v>971</v>
      </c>
      <c r="FC26" t="s">
        <v>983</v>
      </c>
      <c r="FD26" s="10" t="s">
        <v>984</v>
      </c>
      <c r="FE26" t="s">
        <v>971</v>
      </c>
      <c r="FF26" t="s">
        <v>985</v>
      </c>
      <c r="FG26" s="10" t="s">
        <v>986</v>
      </c>
      <c r="FH26" t="s">
        <v>971</v>
      </c>
      <c r="FI26" t="s">
        <v>987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988</v>
      </c>
      <c r="FY26" t="s">
        <v>971</v>
      </c>
      <c r="FZ26" t="s">
        <v>989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s="1" t="s">
        <v>1046</v>
      </c>
      <c r="E27" t="s">
        <v>843</v>
      </c>
      <c r="G27" t="s">
        <v>844</v>
      </c>
      <c r="H27" t="s">
        <v>845</v>
      </c>
      <c r="I27" t="s">
        <v>1047</v>
      </c>
      <c r="J27">
        <v>2510</v>
      </c>
      <c r="K27" s="9"/>
      <c r="L27" t="s">
        <v>1048</v>
      </c>
      <c r="M27" t="s">
        <v>423</v>
      </c>
      <c r="N27" t="s">
        <v>423</v>
      </c>
      <c r="O27">
        <v>72530</v>
      </c>
      <c r="P27">
        <v>2222296000</v>
      </c>
      <c r="Q27" s="3" t="s">
        <v>1049</v>
      </c>
      <c r="R27">
        <v>44</v>
      </c>
      <c r="S27" t="s">
        <v>1782</v>
      </c>
      <c r="T27" t="s">
        <v>1783</v>
      </c>
      <c r="U27" t="s">
        <v>1784</v>
      </c>
      <c r="V27">
        <v>709.67</v>
      </c>
      <c r="W27">
        <v>709.67</v>
      </c>
      <c r="X27">
        <v>1</v>
      </c>
      <c r="Y27" t="s">
        <v>1768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1056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1020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1730</v>
      </c>
      <c r="DP27" t="s">
        <v>1731</v>
      </c>
      <c r="DQ27" t="s">
        <v>1732</v>
      </c>
      <c r="DR27" t="s">
        <v>1770</v>
      </c>
      <c r="DW27">
        <v>6</v>
      </c>
      <c r="DX27" t="s">
        <v>852</v>
      </c>
      <c r="DY27">
        <v>2024</v>
      </c>
      <c r="DZ27" t="s">
        <v>1359</v>
      </c>
      <c r="EA27" t="s">
        <v>1785</v>
      </c>
      <c r="EB27" t="s">
        <v>1786</v>
      </c>
      <c r="EC27" t="s">
        <v>1787</v>
      </c>
      <c r="ED27" t="s">
        <v>1788</v>
      </c>
      <c r="EE27" t="s">
        <v>1789</v>
      </c>
      <c r="EF27" t="s">
        <v>441</v>
      </c>
      <c r="EG27" t="s">
        <v>442</v>
      </c>
      <c r="EH27" t="s">
        <v>1057</v>
      </c>
      <c r="EI27" s="10" t="s">
        <v>1058</v>
      </c>
      <c r="EJ27" t="s">
        <v>1221</v>
      </c>
      <c r="EK27" t="s">
        <v>1059</v>
      </c>
      <c r="EL27" s="10" t="s">
        <v>1060</v>
      </c>
      <c r="EM27" t="s">
        <v>866</v>
      </c>
      <c r="EN27" t="s">
        <v>1061</v>
      </c>
      <c r="EO27" s="10" t="s">
        <v>1062</v>
      </c>
      <c r="EP27" t="s">
        <v>866</v>
      </c>
      <c r="EQ27" t="s">
        <v>1063</v>
      </c>
      <c r="ER27" s="10" t="s">
        <v>1064</v>
      </c>
      <c r="ES27" t="s">
        <v>924</v>
      </c>
      <c r="ET27" t="s">
        <v>1065</v>
      </c>
      <c r="EU27" s="10" t="s">
        <v>1066</v>
      </c>
      <c r="EV27" t="s">
        <v>872</v>
      </c>
      <c r="EW27" t="s">
        <v>1067</v>
      </c>
      <c r="EX27" s="10" t="s">
        <v>1068</v>
      </c>
      <c r="EY27" t="s">
        <v>1042</v>
      </c>
      <c r="EZ27" t="s">
        <v>1069</v>
      </c>
      <c r="FA27" s="10" t="s">
        <v>1070</v>
      </c>
      <c r="FB27" t="s">
        <v>1042</v>
      </c>
      <c r="FC27" t="s">
        <v>1071</v>
      </c>
      <c r="FD27" s="10" t="s">
        <v>1072</v>
      </c>
      <c r="FE27" t="s">
        <v>882</v>
      </c>
      <c r="FF27" t="s">
        <v>1073</v>
      </c>
      <c r="FG27" s="10" t="s">
        <v>1074</v>
      </c>
      <c r="FH27" t="s">
        <v>882</v>
      </c>
      <c r="FI27" t="s">
        <v>1075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1076</v>
      </c>
      <c r="FY27" t="s">
        <v>1042</v>
      </c>
      <c r="FZ27" t="s">
        <v>1077</v>
      </c>
      <c r="GA27" t="s">
        <v>1078</v>
      </c>
      <c r="GB27" t="s">
        <v>872</v>
      </c>
      <c r="GC27" t="s">
        <v>1079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1080</v>
      </c>
      <c r="KE27" t="s">
        <v>866</v>
      </c>
      <c r="KF27" t="s">
        <v>1081</v>
      </c>
    </row>
    <row r="28" spans="1:295" x14ac:dyDescent="0.3">
      <c r="A28">
        <v>26</v>
      </c>
      <c r="B28" t="s">
        <v>841</v>
      </c>
      <c r="C28" t="s">
        <v>946</v>
      </c>
      <c r="D28" t="s">
        <v>1429</v>
      </c>
      <c r="E28" t="s">
        <v>843</v>
      </c>
      <c r="G28" t="s">
        <v>1103</v>
      </c>
      <c r="H28" t="s">
        <v>845</v>
      </c>
      <c r="I28" t="s">
        <v>1430</v>
      </c>
      <c r="J28">
        <v>10</v>
      </c>
      <c r="K28" s="9"/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1431</v>
      </c>
      <c r="T28" t="s">
        <v>1776</v>
      </c>
      <c r="U28" t="s">
        <v>1777</v>
      </c>
      <c r="V28">
        <v>642.13</v>
      </c>
      <c r="W28">
        <v>642.13</v>
      </c>
      <c r="X28">
        <v>1</v>
      </c>
      <c r="Y28" t="s">
        <v>1768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1432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1020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1730</v>
      </c>
      <c r="DP28" t="s">
        <v>1731</v>
      </c>
      <c r="DQ28" t="s">
        <v>1732</v>
      </c>
      <c r="DR28" t="s">
        <v>1738</v>
      </c>
      <c r="DW28">
        <v>28</v>
      </c>
      <c r="DX28" t="s">
        <v>852</v>
      </c>
      <c r="DY28">
        <v>2024</v>
      </c>
      <c r="DZ28" t="s">
        <v>1433</v>
      </c>
      <c r="EA28" t="s">
        <v>1778</v>
      </c>
      <c r="EB28" t="s">
        <v>1779</v>
      </c>
      <c r="EC28" t="s">
        <v>1780</v>
      </c>
      <c r="ED28" t="s">
        <v>439</v>
      </c>
      <c r="EE28" t="s">
        <v>1781</v>
      </c>
      <c r="EF28" t="s">
        <v>441</v>
      </c>
      <c r="EG28" t="s">
        <v>442</v>
      </c>
      <c r="EH28" t="s">
        <v>1434</v>
      </c>
      <c r="EI28" s="10" t="s">
        <v>1435</v>
      </c>
      <c r="EJ28" t="s">
        <v>1221</v>
      </c>
      <c r="EK28" t="s">
        <v>1436</v>
      </c>
      <c r="EL28" s="10" t="s">
        <v>1437</v>
      </c>
      <c r="EO28" s="10" t="s">
        <v>1438</v>
      </c>
      <c r="EP28" t="s">
        <v>872</v>
      </c>
      <c r="EQ28" t="s">
        <v>1439</v>
      </c>
      <c r="ER28" s="10" t="s">
        <v>1440</v>
      </c>
      <c r="ES28" t="s">
        <v>872</v>
      </c>
      <c r="ET28" t="s">
        <v>1441</v>
      </c>
      <c r="EU28" s="10" t="s">
        <v>1442</v>
      </c>
      <c r="EV28" t="s">
        <v>872</v>
      </c>
      <c r="EW28" t="s">
        <v>1443</v>
      </c>
      <c r="EX28" s="10" t="s">
        <v>1444</v>
      </c>
      <c r="EY28" t="s">
        <v>924</v>
      </c>
      <c r="EZ28" t="s">
        <v>1445</v>
      </c>
      <c r="FA28" s="10" t="s">
        <v>1446</v>
      </c>
      <c r="FB28" t="s">
        <v>866</v>
      </c>
      <c r="FC28" t="s">
        <v>1447</v>
      </c>
      <c r="FD28" s="10" t="s">
        <v>1448</v>
      </c>
      <c r="FE28" t="s">
        <v>866</v>
      </c>
      <c r="FF28" t="s">
        <v>1449</v>
      </c>
      <c r="FG28" s="10" t="s">
        <v>1450</v>
      </c>
      <c r="FH28" t="s">
        <v>866</v>
      </c>
      <c r="FI28" t="s">
        <v>1451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1452</v>
      </c>
      <c r="FY28" t="s">
        <v>882</v>
      </c>
      <c r="FZ28" t="s">
        <v>1453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t="s">
        <v>1147</v>
      </c>
      <c r="E29" t="s">
        <v>843</v>
      </c>
      <c r="G29" t="s">
        <v>844</v>
      </c>
      <c r="H29" t="s">
        <v>845</v>
      </c>
      <c r="I29" t="s">
        <v>1148</v>
      </c>
      <c r="J29" t="s">
        <v>3207</v>
      </c>
      <c r="L29" t="s">
        <v>1127</v>
      </c>
      <c r="M29" t="s">
        <v>423</v>
      </c>
      <c r="N29" t="s">
        <v>423</v>
      </c>
      <c r="O29">
        <v>72400</v>
      </c>
      <c r="P29">
        <v>2222492228</v>
      </c>
      <c r="Q29" s="3" t="s">
        <v>1149</v>
      </c>
      <c r="R29">
        <v>23</v>
      </c>
      <c r="S29" t="s">
        <v>1850</v>
      </c>
      <c r="T29" t="s">
        <v>1783</v>
      </c>
      <c r="U29" t="s">
        <v>1784</v>
      </c>
      <c r="V29">
        <v>478.5</v>
      </c>
      <c r="W29">
        <v>478.5</v>
      </c>
      <c r="X29">
        <v>1</v>
      </c>
      <c r="Y29" t="s">
        <v>1768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1150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1020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1730</v>
      </c>
      <c r="DP29" t="s">
        <v>1731</v>
      </c>
      <c r="DQ29" t="s">
        <v>1732</v>
      </c>
      <c r="DR29" t="s">
        <v>1738</v>
      </c>
      <c r="DW29">
        <v>20</v>
      </c>
      <c r="DX29" t="s">
        <v>852</v>
      </c>
      <c r="DY29">
        <v>2024</v>
      </c>
      <c r="DZ29" t="s">
        <v>1363</v>
      </c>
      <c r="EA29" t="s">
        <v>1790</v>
      </c>
      <c r="EB29" t="s">
        <v>1791</v>
      </c>
      <c r="EC29" t="s">
        <v>1792</v>
      </c>
      <c r="ED29" t="s">
        <v>1793</v>
      </c>
      <c r="EE29" t="s">
        <v>1794</v>
      </c>
      <c r="EF29" t="s">
        <v>441</v>
      </c>
      <c r="EG29" t="s">
        <v>442</v>
      </c>
      <c r="EH29" t="s">
        <v>1151</v>
      </c>
      <c r="EI29" s="10" t="s">
        <v>1152</v>
      </c>
      <c r="EJ29" t="s">
        <v>1221</v>
      </c>
      <c r="EK29" t="s">
        <v>1153</v>
      </c>
      <c r="EL29" s="10" t="s">
        <v>1154</v>
      </c>
      <c r="EM29" t="s">
        <v>866</v>
      </c>
      <c r="EN29" t="s">
        <v>1155</v>
      </c>
      <c r="EO29" s="10" t="s">
        <v>1156</v>
      </c>
      <c r="EP29" t="s">
        <v>869</v>
      </c>
      <c r="EQ29" t="s">
        <v>1157</v>
      </c>
      <c r="ER29" s="10" t="s">
        <v>1158</v>
      </c>
      <c r="ES29" t="s">
        <v>872</v>
      </c>
      <c r="ET29" t="s">
        <v>1159</v>
      </c>
      <c r="EU29" s="10" t="s">
        <v>1160</v>
      </c>
      <c r="EV29" t="s">
        <v>872</v>
      </c>
      <c r="EW29" t="s">
        <v>1161</v>
      </c>
      <c r="EX29" s="10" t="s">
        <v>1162</v>
      </c>
      <c r="EY29" t="s">
        <v>882</v>
      </c>
      <c r="EZ29" t="s">
        <v>1163</v>
      </c>
      <c r="FA29" s="10" t="s">
        <v>1164</v>
      </c>
      <c r="FB29" t="s">
        <v>866</v>
      </c>
      <c r="FC29" t="s">
        <v>1165</v>
      </c>
      <c r="FD29" s="10" t="s">
        <v>1166</v>
      </c>
      <c r="FE29" t="s">
        <v>866</v>
      </c>
      <c r="FF29" t="s">
        <v>1167</v>
      </c>
      <c r="FG29" s="10" t="s">
        <v>1168</v>
      </c>
      <c r="FH29" t="s">
        <v>1169</v>
      </c>
      <c r="FI29" t="s">
        <v>1170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1171</v>
      </c>
      <c r="FY29" t="s">
        <v>875</v>
      </c>
      <c r="FZ29" t="s">
        <v>1172</v>
      </c>
      <c r="GA29" t="s">
        <v>1173</v>
      </c>
      <c r="GB29" t="s">
        <v>935</v>
      </c>
      <c r="GC29" t="s">
        <v>1174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t="s">
        <v>1245</v>
      </c>
      <c r="E30" t="s">
        <v>843</v>
      </c>
      <c r="G30" t="s">
        <v>844</v>
      </c>
      <c r="H30" t="s">
        <v>845</v>
      </c>
      <c r="I30" t="s">
        <v>1248</v>
      </c>
      <c r="J30" t="s">
        <v>3197</v>
      </c>
      <c r="L30" t="s">
        <v>1795</v>
      </c>
      <c r="M30" t="s">
        <v>423</v>
      </c>
      <c r="N30" t="s">
        <v>423</v>
      </c>
      <c r="O30">
        <v>72560</v>
      </c>
      <c r="P30">
        <v>2222333898</v>
      </c>
      <c r="Q30" s="3" t="s">
        <v>1246</v>
      </c>
      <c r="R30">
        <v>29</v>
      </c>
      <c r="S30" t="s">
        <v>1796</v>
      </c>
      <c r="T30" t="s">
        <v>1783</v>
      </c>
      <c r="U30" t="s">
        <v>1784</v>
      </c>
      <c r="V30">
        <v>219.22</v>
      </c>
      <c r="W30">
        <v>219.22</v>
      </c>
      <c r="X30">
        <v>1</v>
      </c>
      <c r="Y30" t="s">
        <v>1768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1247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1020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1730</v>
      </c>
      <c r="DP30" t="s">
        <v>1731</v>
      </c>
      <c r="DQ30" t="s">
        <v>1732</v>
      </c>
      <c r="DR30" t="s">
        <v>1738</v>
      </c>
      <c r="DW30">
        <v>16</v>
      </c>
      <c r="DX30" t="s">
        <v>852</v>
      </c>
      <c r="DY30">
        <v>2024</v>
      </c>
      <c r="DZ30" t="s">
        <v>1385</v>
      </c>
      <c r="EA30" t="s">
        <v>1797</v>
      </c>
      <c r="EB30" t="s">
        <v>1779</v>
      </c>
      <c r="EC30" t="s">
        <v>1798</v>
      </c>
      <c r="ED30" t="s">
        <v>1799</v>
      </c>
      <c r="EE30" t="s">
        <v>1800</v>
      </c>
      <c r="EF30" t="s">
        <v>441</v>
      </c>
      <c r="EG30" t="s">
        <v>442</v>
      </c>
      <c r="EH30" t="s">
        <v>1273</v>
      </c>
      <c r="EI30" s="10" t="s">
        <v>1249</v>
      </c>
      <c r="EJ30" s="1" t="s">
        <v>882</v>
      </c>
      <c r="EK30" t="s">
        <v>1250</v>
      </c>
      <c r="EL30" s="10" t="s">
        <v>1251</v>
      </c>
      <c r="EM30" t="s">
        <v>869</v>
      </c>
      <c r="EN30" t="s">
        <v>1252</v>
      </c>
      <c r="EO30" s="10" t="s">
        <v>1253</v>
      </c>
      <c r="EP30" t="s">
        <v>869</v>
      </c>
      <c r="EQ30" t="s">
        <v>1254</v>
      </c>
      <c r="ER30" s="10" t="s">
        <v>1255</v>
      </c>
      <c r="ES30" t="s">
        <v>872</v>
      </c>
      <c r="ET30" t="s">
        <v>1256</v>
      </c>
      <c r="EU30" s="10" t="s">
        <v>1257</v>
      </c>
      <c r="EV30" t="s">
        <v>872</v>
      </c>
      <c r="EW30" t="s">
        <v>1258</v>
      </c>
      <c r="EX30" s="10" t="s">
        <v>1259</v>
      </c>
      <c r="EY30" t="s">
        <v>1260</v>
      </c>
      <c r="EZ30" t="s">
        <v>1261</v>
      </c>
      <c r="FA30" s="10" t="s">
        <v>1262</v>
      </c>
      <c r="FB30" t="s">
        <v>866</v>
      </c>
      <c r="FC30" t="s">
        <v>1263</v>
      </c>
      <c r="FD30" s="10" t="s">
        <v>1264</v>
      </c>
      <c r="FE30" t="s">
        <v>866</v>
      </c>
      <c r="FF30" t="s">
        <v>1265</v>
      </c>
      <c r="FG30" s="10" t="s">
        <v>1266</v>
      </c>
      <c r="FH30" t="s">
        <v>866</v>
      </c>
      <c r="FI30" t="s">
        <v>1267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s="1" t="s">
        <v>1351</v>
      </c>
      <c r="E31" t="s">
        <v>843</v>
      </c>
      <c r="G31" t="s">
        <v>844</v>
      </c>
      <c r="H31" t="s">
        <v>845</v>
      </c>
      <c r="I31" t="s">
        <v>1352</v>
      </c>
      <c r="J31" t="s">
        <v>3198</v>
      </c>
      <c r="L31" t="s">
        <v>1353</v>
      </c>
      <c r="M31" t="s">
        <v>423</v>
      </c>
      <c r="N31" t="s">
        <v>423</v>
      </c>
      <c r="O31">
        <v>72589</v>
      </c>
      <c r="P31">
        <v>2222454513</v>
      </c>
      <c r="Q31" s="3" t="s">
        <v>1354</v>
      </c>
      <c r="R31">
        <v>8</v>
      </c>
      <c r="S31" t="s">
        <v>1801</v>
      </c>
      <c r="T31" t="s">
        <v>1783</v>
      </c>
      <c r="U31" t="s">
        <v>1784</v>
      </c>
      <c r="V31">
        <v>308.35000000000002</v>
      </c>
      <c r="W31">
        <v>308.35000000000002</v>
      </c>
      <c r="X31">
        <v>1</v>
      </c>
      <c r="Y31" t="s">
        <v>1768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1355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1020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1730</v>
      </c>
      <c r="DP31" t="s">
        <v>1731</v>
      </c>
      <c r="DQ31" t="s">
        <v>1732</v>
      </c>
      <c r="DR31" t="s">
        <v>1738</v>
      </c>
      <c r="DW31">
        <v>22</v>
      </c>
      <c r="DX31" t="s">
        <v>852</v>
      </c>
      <c r="DY31">
        <v>2024</v>
      </c>
      <c r="DZ31" t="s">
        <v>1356</v>
      </c>
      <c r="EA31" t="s">
        <v>1802</v>
      </c>
      <c r="EB31" t="s">
        <v>439</v>
      </c>
      <c r="EC31" t="s">
        <v>1803</v>
      </c>
      <c r="ED31" t="s">
        <v>1804</v>
      </c>
      <c r="EE31" t="s">
        <v>1805</v>
      </c>
      <c r="EF31" t="s">
        <v>441</v>
      </c>
      <c r="EG31" t="s">
        <v>442</v>
      </c>
      <c r="EH31" t="s">
        <v>1364</v>
      </c>
      <c r="EI31" s="10" t="s">
        <v>1365</v>
      </c>
      <c r="EJ31" s="1" t="s">
        <v>882</v>
      </c>
      <c r="EK31" t="s">
        <v>1366</v>
      </c>
      <c r="EL31" s="10" t="s">
        <v>1367</v>
      </c>
      <c r="EM31" t="s">
        <v>872</v>
      </c>
      <c r="EN31" t="s">
        <v>1368</v>
      </c>
      <c r="EO31" s="10" t="s">
        <v>1369</v>
      </c>
      <c r="EP31" t="s">
        <v>866</v>
      </c>
      <c r="EQ31" t="s">
        <v>1370</v>
      </c>
      <c r="ER31" s="10" t="s">
        <v>1371</v>
      </c>
      <c r="ES31" t="s">
        <v>872</v>
      </c>
      <c r="ET31" t="s">
        <v>1372</v>
      </c>
      <c r="EU31" s="10" t="s">
        <v>1373</v>
      </c>
      <c r="EV31" t="s">
        <v>872</v>
      </c>
      <c r="EW31" t="s">
        <v>1374</v>
      </c>
      <c r="EX31" s="10" t="s">
        <v>1375</v>
      </c>
      <c r="EY31" t="s">
        <v>866</v>
      </c>
      <c r="EZ31" t="s">
        <v>1376</v>
      </c>
      <c r="FA31" s="10" t="s">
        <v>1377</v>
      </c>
      <c r="FB31" t="s">
        <v>1309</v>
      </c>
      <c r="FC31" t="s">
        <v>1378</v>
      </c>
      <c r="FD31" s="10" t="s">
        <v>1379</v>
      </c>
      <c r="FE31" t="s">
        <v>866</v>
      </c>
      <c r="FF31" t="s">
        <v>1380</v>
      </c>
      <c r="FG31" s="10" t="s">
        <v>1365</v>
      </c>
      <c r="FH31" t="s">
        <v>882</v>
      </c>
      <c r="FI31" t="s">
        <v>1366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t="s">
        <v>1054</v>
      </c>
      <c r="E32" t="s">
        <v>843</v>
      </c>
      <c r="G32" t="s">
        <v>844</v>
      </c>
      <c r="H32" t="s">
        <v>845</v>
      </c>
      <c r="I32" t="s">
        <v>1016</v>
      </c>
      <c r="J32" t="s">
        <v>3199</v>
      </c>
      <c r="L32" t="s">
        <v>1017</v>
      </c>
      <c r="M32" t="s">
        <v>423</v>
      </c>
      <c r="N32" t="s">
        <v>423</v>
      </c>
      <c r="O32">
        <v>72450</v>
      </c>
      <c r="P32">
        <v>2222287246</v>
      </c>
      <c r="Q32" s="3" t="s">
        <v>1018</v>
      </c>
      <c r="R32">
        <v>26</v>
      </c>
      <c r="S32">
        <v>1998</v>
      </c>
      <c r="T32" t="s">
        <v>1783</v>
      </c>
      <c r="U32" t="s">
        <v>1784</v>
      </c>
      <c r="V32">
        <v>251.87</v>
      </c>
      <c r="W32">
        <v>251.87</v>
      </c>
      <c r="X32">
        <v>1</v>
      </c>
      <c r="Y32" t="s">
        <v>1768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1021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1020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1730</v>
      </c>
      <c r="DP32" t="s">
        <v>1731</v>
      </c>
      <c r="DQ32" t="s">
        <v>1732</v>
      </c>
      <c r="DR32" t="s">
        <v>1770</v>
      </c>
      <c r="DW32">
        <v>2</v>
      </c>
      <c r="DX32" t="s">
        <v>852</v>
      </c>
      <c r="DY32">
        <v>2024</v>
      </c>
      <c r="DZ32" t="s">
        <v>1358</v>
      </c>
      <c r="EA32" t="s">
        <v>1779</v>
      </c>
      <c r="EB32" t="s">
        <v>1806</v>
      </c>
      <c r="EC32" t="s">
        <v>1807</v>
      </c>
      <c r="ED32" t="s">
        <v>1808</v>
      </c>
      <c r="EE32" t="s">
        <v>1809</v>
      </c>
      <c r="EF32" t="s">
        <v>441</v>
      </c>
      <c r="EG32" t="s">
        <v>442</v>
      </c>
      <c r="EH32" t="s">
        <v>1022</v>
      </c>
      <c r="EI32" s="10" t="s">
        <v>1023</v>
      </c>
      <c r="EJ32" t="s">
        <v>1221</v>
      </c>
      <c r="EK32" t="s">
        <v>1024</v>
      </c>
      <c r="EL32" s="10" t="s">
        <v>1025</v>
      </c>
      <c r="EM32" t="s">
        <v>866</v>
      </c>
      <c r="EN32" t="s">
        <v>1026</v>
      </c>
      <c r="EO32" s="10" t="s">
        <v>1027</v>
      </c>
      <c r="EP32" t="s">
        <v>866</v>
      </c>
      <c r="EQ32" t="s">
        <v>1028</v>
      </c>
      <c r="ER32" s="10" t="s">
        <v>1029</v>
      </c>
      <c r="ES32" t="s">
        <v>872</v>
      </c>
      <c r="ET32" t="s">
        <v>1030</v>
      </c>
      <c r="EU32" s="10" t="s">
        <v>1031</v>
      </c>
      <c r="EV32" t="s">
        <v>866</v>
      </c>
      <c r="EW32" t="s">
        <v>1032</v>
      </c>
      <c r="EX32" s="10" t="s">
        <v>1033</v>
      </c>
      <c r="EY32" t="s">
        <v>872</v>
      </c>
      <c r="EZ32" t="s">
        <v>1034</v>
      </c>
      <c r="FA32" s="10" t="s">
        <v>1035</v>
      </c>
      <c r="FB32" t="s">
        <v>872</v>
      </c>
      <c r="FC32" t="s">
        <v>1036</v>
      </c>
      <c r="FD32" s="10" t="s">
        <v>1037</v>
      </c>
      <c r="FE32" t="s">
        <v>866</v>
      </c>
      <c r="FF32" t="s">
        <v>1038</v>
      </c>
      <c r="FG32" s="10" t="s">
        <v>1039</v>
      </c>
      <c r="FH32" t="s">
        <v>882</v>
      </c>
      <c r="FI32" t="s">
        <v>1040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1041</v>
      </c>
      <c r="FY32" t="s">
        <v>1042</v>
      </c>
      <c r="FZ32" t="s">
        <v>1043</v>
      </c>
      <c r="GA32" t="s">
        <v>1044</v>
      </c>
      <c r="GB32" t="s">
        <v>924</v>
      </c>
      <c r="GC32" t="s">
        <v>1045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s="1" t="s">
        <v>1323</v>
      </c>
      <c r="E33" t="s">
        <v>843</v>
      </c>
      <c r="G33" t="s">
        <v>844</v>
      </c>
      <c r="H33" t="s">
        <v>845</v>
      </c>
      <c r="I33" t="s">
        <v>1324</v>
      </c>
      <c r="J33" t="s">
        <v>3208</v>
      </c>
      <c r="L33" t="s">
        <v>1325</v>
      </c>
      <c r="M33" t="s">
        <v>423</v>
      </c>
      <c r="N33" t="s">
        <v>423</v>
      </c>
      <c r="O33">
        <v>72540</v>
      </c>
      <c r="P33">
        <v>2222333265</v>
      </c>
      <c r="Q33" s="3" t="s">
        <v>1326</v>
      </c>
      <c r="R33">
        <v>26</v>
      </c>
      <c r="S33">
        <v>1997</v>
      </c>
      <c r="T33" t="s">
        <v>1783</v>
      </c>
      <c r="U33" t="s">
        <v>1784</v>
      </c>
      <c r="V33">
        <v>337</v>
      </c>
      <c r="W33">
        <v>337</v>
      </c>
      <c r="X33">
        <v>1</v>
      </c>
      <c r="Y33" t="s">
        <v>1768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1327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1020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1730</v>
      </c>
      <c r="DP33" t="s">
        <v>1731</v>
      </c>
      <c r="DQ33" t="s">
        <v>1732</v>
      </c>
      <c r="DR33" t="s">
        <v>1770</v>
      </c>
      <c r="DW33">
        <v>22</v>
      </c>
      <c r="DX33" t="s">
        <v>852</v>
      </c>
      <c r="DY33">
        <v>2024</v>
      </c>
      <c r="DZ33" t="s">
        <v>1328</v>
      </c>
      <c r="EA33" t="s">
        <v>1810</v>
      </c>
      <c r="EB33" t="s">
        <v>1811</v>
      </c>
      <c r="EC33" t="s">
        <v>1793</v>
      </c>
      <c r="ED33" t="s">
        <v>1812</v>
      </c>
      <c r="EE33" t="s">
        <v>1813</v>
      </c>
      <c r="EF33" t="s">
        <v>441</v>
      </c>
      <c r="EG33" t="s">
        <v>442</v>
      </c>
      <c r="EH33" t="s">
        <v>1333</v>
      </c>
      <c r="EI33" s="10" t="s">
        <v>1334</v>
      </c>
      <c r="EJ33" s="1" t="s">
        <v>882</v>
      </c>
      <c r="EK33" t="s">
        <v>1335</v>
      </c>
      <c r="EL33" s="10" t="s">
        <v>1336</v>
      </c>
      <c r="EM33" t="s">
        <v>872</v>
      </c>
      <c r="EN33" t="s">
        <v>1337</v>
      </c>
      <c r="EO33" s="10" t="s">
        <v>1338</v>
      </c>
      <c r="EP33" t="s">
        <v>866</v>
      </c>
      <c r="EQ33" t="s">
        <v>1339</v>
      </c>
      <c r="ER33" s="10" t="s">
        <v>1340</v>
      </c>
      <c r="ES33" t="s">
        <v>866</v>
      </c>
      <c r="ET33" t="s">
        <v>1342</v>
      </c>
      <c r="EU33" s="10" t="s">
        <v>1341</v>
      </c>
      <c r="EV33" t="s">
        <v>1135</v>
      </c>
      <c r="EW33" t="s">
        <v>1343</v>
      </c>
      <c r="EX33" s="10" t="s">
        <v>1344</v>
      </c>
      <c r="EY33" t="s">
        <v>866</v>
      </c>
      <c r="EZ33" t="s">
        <v>1345</v>
      </c>
      <c r="FA33" s="10" t="s">
        <v>1346</v>
      </c>
      <c r="FB33" t="s">
        <v>1293</v>
      </c>
      <c r="FC33" t="s">
        <v>1339</v>
      </c>
      <c r="FD33" s="10" t="s">
        <v>1347</v>
      </c>
      <c r="FE33" t="s">
        <v>866</v>
      </c>
      <c r="FF33" t="s">
        <v>1348</v>
      </c>
      <c r="FG33" s="10" t="s">
        <v>1349</v>
      </c>
      <c r="FH33" t="s">
        <v>872</v>
      </c>
      <c r="FI33" t="s">
        <v>1350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s="1" t="s">
        <v>842</v>
      </c>
      <c r="E34" t="s">
        <v>843</v>
      </c>
      <c r="G34" t="s">
        <v>844</v>
      </c>
      <c r="H34" t="s">
        <v>845</v>
      </c>
      <c r="I34" t="s">
        <v>846</v>
      </c>
      <c r="J34" t="s">
        <v>3200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1814</v>
      </c>
      <c r="T34" t="s">
        <v>1783</v>
      </c>
      <c r="U34" t="s">
        <v>1851</v>
      </c>
      <c r="V34">
        <v>1398.08</v>
      </c>
      <c r="W34">
        <v>1627.18</v>
      </c>
      <c r="X34">
        <v>1</v>
      </c>
      <c r="Y34" t="s">
        <v>1815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1020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1730</v>
      </c>
      <c r="DP34" t="s">
        <v>1731</v>
      </c>
      <c r="DQ34" t="s">
        <v>1732</v>
      </c>
      <c r="DR34" t="s">
        <v>1738</v>
      </c>
      <c r="DW34">
        <v>9</v>
      </c>
      <c r="DX34" t="s">
        <v>852</v>
      </c>
      <c r="DY34">
        <v>2024</v>
      </c>
      <c r="DZ34" t="s">
        <v>1329</v>
      </c>
      <c r="EA34" t="s">
        <v>1816</v>
      </c>
      <c r="EB34" t="s">
        <v>1817</v>
      </c>
      <c r="EC34" t="s">
        <v>1818</v>
      </c>
      <c r="ED34" t="s">
        <v>1818</v>
      </c>
      <c r="EE34" t="s">
        <v>1819</v>
      </c>
      <c r="EF34" t="s">
        <v>441</v>
      </c>
      <c r="EG34" t="s">
        <v>442</v>
      </c>
      <c r="EH34" t="s">
        <v>859</v>
      </c>
      <c r="EI34" s="10" t="s">
        <v>860</v>
      </c>
      <c r="EJ34" t="s">
        <v>1221</v>
      </c>
      <c r="EK34" t="s">
        <v>861</v>
      </c>
      <c r="EL34" s="10" t="s">
        <v>862</v>
      </c>
      <c r="EM34" t="s">
        <v>863</v>
      </c>
      <c r="EN34" t="s">
        <v>864</v>
      </c>
      <c r="EO34" s="10" t="s">
        <v>865</v>
      </c>
      <c r="EP34" t="s">
        <v>866</v>
      </c>
      <c r="EQ34" t="s">
        <v>867</v>
      </c>
      <c r="ER34" s="10" t="s">
        <v>868</v>
      </c>
      <c r="ES34" t="s">
        <v>869</v>
      </c>
      <c r="ET34" t="s">
        <v>870</v>
      </c>
      <c r="EU34" s="10" t="s">
        <v>871</v>
      </c>
      <c r="EV34" t="s">
        <v>872</v>
      </c>
      <c r="EW34" t="s">
        <v>873</v>
      </c>
      <c r="EX34" s="10" t="s">
        <v>874</v>
      </c>
      <c r="EY34" t="s">
        <v>875</v>
      </c>
      <c r="EZ34" t="s">
        <v>876</v>
      </c>
      <c r="FA34" s="10" t="s">
        <v>877</v>
      </c>
      <c r="FB34" t="s">
        <v>866</v>
      </c>
      <c r="FC34" t="s">
        <v>878</v>
      </c>
      <c r="FD34" s="10" t="s">
        <v>879</v>
      </c>
      <c r="FE34" t="s">
        <v>872</v>
      </c>
      <c r="FF34" t="s">
        <v>880</v>
      </c>
      <c r="FG34" s="10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t="s">
        <v>1525</v>
      </c>
      <c r="E35" t="s">
        <v>843</v>
      </c>
      <c r="G35" t="s">
        <v>844</v>
      </c>
      <c r="H35" t="s">
        <v>845</v>
      </c>
      <c r="I35" t="s">
        <v>1526</v>
      </c>
      <c r="J35" t="s">
        <v>3201</v>
      </c>
      <c r="L35" t="s">
        <v>1527</v>
      </c>
      <c r="M35" t="s">
        <v>1479</v>
      </c>
      <c r="N35" t="s">
        <v>423</v>
      </c>
      <c r="O35">
        <v>72825</v>
      </c>
      <c r="P35">
        <v>2224323555</v>
      </c>
      <c r="Q35" s="3" t="s">
        <v>1528</v>
      </c>
      <c r="R35">
        <v>2</v>
      </c>
      <c r="S35" t="s">
        <v>1820</v>
      </c>
      <c r="T35" t="s">
        <v>1783</v>
      </c>
      <c r="U35" t="s">
        <v>1784</v>
      </c>
      <c r="V35">
        <v>360</v>
      </c>
      <c r="W35">
        <v>360</v>
      </c>
      <c r="X35">
        <v>1</v>
      </c>
      <c r="Y35" t="s">
        <v>1815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1530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1020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1730</v>
      </c>
      <c r="DP35" t="s">
        <v>1731</v>
      </c>
      <c r="DQ35" t="s">
        <v>1732</v>
      </c>
      <c r="DR35" t="s">
        <v>1738</v>
      </c>
      <c r="DW35">
        <v>29</v>
      </c>
      <c r="DX35" t="s">
        <v>852</v>
      </c>
      <c r="DY35">
        <v>2024</v>
      </c>
      <c r="DZ35" t="s">
        <v>1529</v>
      </c>
      <c r="EA35" t="s">
        <v>1821</v>
      </c>
      <c r="EB35" t="s">
        <v>1821</v>
      </c>
      <c r="EC35" t="s">
        <v>439</v>
      </c>
      <c r="ED35" t="s">
        <v>439</v>
      </c>
      <c r="EE35" t="s">
        <v>1822</v>
      </c>
      <c r="EF35" t="s">
        <v>441</v>
      </c>
      <c r="EG35" t="s">
        <v>442</v>
      </c>
      <c r="EH35" t="s">
        <v>1531</v>
      </c>
      <c r="EI35" s="10" t="s">
        <v>1532</v>
      </c>
      <c r="EJ35" s="1" t="s">
        <v>863</v>
      </c>
      <c r="EK35" t="s">
        <v>1533</v>
      </c>
      <c r="EL35" s="10" t="s">
        <v>1534</v>
      </c>
      <c r="EM35" t="s">
        <v>1309</v>
      </c>
      <c r="EN35" t="s">
        <v>1535</v>
      </c>
      <c r="EO35" s="10" t="s">
        <v>1536</v>
      </c>
      <c r="EP35" t="s">
        <v>1309</v>
      </c>
      <c r="EQ35" t="s">
        <v>1537</v>
      </c>
      <c r="ER35" s="10" t="s">
        <v>1544</v>
      </c>
      <c r="ES35" t="s">
        <v>872</v>
      </c>
      <c r="ET35" t="s">
        <v>1545</v>
      </c>
      <c r="EU35" s="10" t="s">
        <v>1538</v>
      </c>
      <c r="EV35" t="s">
        <v>872</v>
      </c>
      <c r="EW35" t="s">
        <v>1539</v>
      </c>
      <c r="EX35" s="10" t="s">
        <v>1540</v>
      </c>
      <c r="EY35" t="s">
        <v>872</v>
      </c>
      <c r="EZ35" t="s">
        <v>1541</v>
      </c>
      <c r="FA35" s="10" t="s">
        <v>1542</v>
      </c>
      <c r="FB35" t="s">
        <v>866</v>
      </c>
      <c r="FC35" t="s">
        <v>1543</v>
      </c>
      <c r="FD35" s="10" t="s">
        <v>1546</v>
      </c>
      <c r="FE35" t="s">
        <v>869</v>
      </c>
      <c r="FF35" t="s">
        <v>1547</v>
      </c>
      <c r="FG35" s="10" t="s">
        <v>1548</v>
      </c>
      <c r="FH35" t="s">
        <v>866</v>
      </c>
      <c r="FI35" t="s">
        <v>1549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1550</v>
      </c>
      <c r="FY35" t="s">
        <v>866</v>
      </c>
      <c r="FZ35" t="s">
        <v>1551</v>
      </c>
      <c r="GA35" t="s">
        <v>1552</v>
      </c>
      <c r="GB35" t="s">
        <v>866</v>
      </c>
      <c r="GC35" t="s">
        <v>1553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1554</v>
      </c>
      <c r="KE35" t="s">
        <v>866</v>
      </c>
      <c r="KF35" t="s">
        <v>1555</v>
      </c>
      <c r="KG35" t="s">
        <v>1556</v>
      </c>
      <c r="KH35" t="s">
        <v>866</v>
      </c>
      <c r="KI35" t="s">
        <v>1557</v>
      </c>
      <c r="KJ35" t="s">
        <v>1558</v>
      </c>
      <c r="KK35" t="s">
        <v>882</v>
      </c>
      <c r="KL35" t="s">
        <v>1559</v>
      </c>
      <c r="KM35" t="s">
        <v>1560</v>
      </c>
      <c r="KN35" t="s">
        <v>866</v>
      </c>
      <c r="KO35" t="s">
        <v>1561</v>
      </c>
      <c r="KP35" t="s">
        <v>1562</v>
      </c>
      <c r="KQ35" t="s">
        <v>1221</v>
      </c>
      <c r="KR35" t="s">
        <v>1563</v>
      </c>
      <c r="KS35" t="s">
        <v>1564</v>
      </c>
      <c r="KT35" t="s">
        <v>866</v>
      </c>
      <c r="KU35" t="s">
        <v>1565</v>
      </c>
    </row>
    <row r="36" spans="1:322" x14ac:dyDescent="0.3">
      <c r="A36">
        <v>34</v>
      </c>
      <c r="B36" t="s">
        <v>841</v>
      </c>
      <c r="C36" t="s">
        <v>946</v>
      </c>
      <c r="D36" t="s">
        <v>1102</v>
      </c>
      <c r="E36" t="s">
        <v>843</v>
      </c>
      <c r="G36" t="s">
        <v>1103</v>
      </c>
      <c r="H36" t="s">
        <v>845</v>
      </c>
      <c r="I36" t="s">
        <v>1104</v>
      </c>
      <c r="J36" t="s">
        <v>3202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1129</v>
      </c>
      <c r="R36">
        <v>12</v>
      </c>
      <c r="S36" t="s">
        <v>1823</v>
      </c>
      <c r="T36" t="s">
        <v>1776</v>
      </c>
      <c r="U36" t="s">
        <v>1777</v>
      </c>
      <c r="V36">
        <v>329.4</v>
      </c>
      <c r="W36">
        <v>329.4</v>
      </c>
      <c r="X36">
        <v>1</v>
      </c>
      <c r="Y36" t="s">
        <v>1815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1105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1020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1730</v>
      </c>
      <c r="DP36" t="s">
        <v>1731</v>
      </c>
      <c r="DQ36" t="s">
        <v>1732</v>
      </c>
      <c r="DR36" t="s">
        <v>1770</v>
      </c>
      <c r="DW36">
        <v>26</v>
      </c>
      <c r="DX36" t="s">
        <v>852</v>
      </c>
      <c r="DY36">
        <v>2024</v>
      </c>
      <c r="DZ36" t="s">
        <v>1361</v>
      </c>
      <c r="EA36" t="s">
        <v>1824</v>
      </c>
      <c r="EB36" t="s">
        <v>1825</v>
      </c>
      <c r="EC36" t="s">
        <v>1826</v>
      </c>
      <c r="ED36" t="s">
        <v>1827</v>
      </c>
      <c r="EF36" t="s">
        <v>441</v>
      </c>
      <c r="EG36" t="s">
        <v>442</v>
      </c>
      <c r="EH36" t="s">
        <v>1106</v>
      </c>
      <c r="EI36" s="10" t="s">
        <v>1107</v>
      </c>
      <c r="EJ36" t="s">
        <v>1221</v>
      </c>
      <c r="EK36" t="s">
        <v>1108</v>
      </c>
      <c r="EL36" s="10" t="s">
        <v>1109</v>
      </c>
      <c r="EM36" t="s">
        <v>866</v>
      </c>
      <c r="EN36" t="s">
        <v>1110</v>
      </c>
      <c r="EO36" s="10" t="s">
        <v>1111</v>
      </c>
      <c r="EP36" t="s">
        <v>866</v>
      </c>
      <c r="EQ36" t="s">
        <v>1112</v>
      </c>
      <c r="ER36" s="10" t="s">
        <v>1113</v>
      </c>
      <c r="ES36" t="s">
        <v>882</v>
      </c>
      <c r="ET36" t="s">
        <v>1114</v>
      </c>
      <c r="EU36" s="10" t="s">
        <v>1115</v>
      </c>
      <c r="EV36" t="s">
        <v>872</v>
      </c>
      <c r="EW36" t="s">
        <v>1116</v>
      </c>
      <c r="EX36" s="10" t="s">
        <v>1117</v>
      </c>
      <c r="EY36" t="s">
        <v>869</v>
      </c>
      <c r="EZ36" t="s">
        <v>1118</v>
      </c>
      <c r="FA36" s="10" t="s">
        <v>1119</v>
      </c>
      <c r="FB36" t="s">
        <v>872</v>
      </c>
      <c r="FC36" t="s">
        <v>1120</v>
      </c>
      <c r="FD36" s="10" t="s">
        <v>1121</v>
      </c>
      <c r="FE36" t="s">
        <v>869</v>
      </c>
      <c r="FF36" t="s">
        <v>1122</v>
      </c>
      <c r="FG36" s="10" t="s">
        <v>1123</v>
      </c>
      <c r="FH36" t="s">
        <v>872</v>
      </c>
      <c r="FI36" t="s">
        <v>1124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t="s">
        <v>1053</v>
      </c>
      <c r="E37" t="s">
        <v>843</v>
      </c>
      <c r="G37" t="s">
        <v>844</v>
      </c>
      <c r="H37" t="s">
        <v>845</v>
      </c>
      <c r="I37" t="s">
        <v>990</v>
      </c>
      <c r="J37" t="s">
        <v>3203</v>
      </c>
      <c r="L37" t="s">
        <v>993</v>
      </c>
      <c r="M37" t="s">
        <v>423</v>
      </c>
      <c r="N37" t="s">
        <v>423</v>
      </c>
      <c r="O37">
        <v>72490</v>
      </c>
      <c r="P37">
        <v>2223953433</v>
      </c>
      <c r="Q37" s="3" t="s">
        <v>994</v>
      </c>
      <c r="R37">
        <v>7</v>
      </c>
      <c r="S37" t="s">
        <v>1828</v>
      </c>
      <c r="T37" t="s">
        <v>1783</v>
      </c>
      <c r="U37" t="s">
        <v>1784</v>
      </c>
      <c r="V37">
        <v>303</v>
      </c>
      <c r="W37">
        <v>303</v>
      </c>
      <c r="X37">
        <v>1</v>
      </c>
      <c r="Y37" t="s">
        <v>1815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995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1020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1730</v>
      </c>
      <c r="DP37" t="s">
        <v>1731</v>
      </c>
      <c r="DQ37" t="s">
        <v>1732</v>
      </c>
      <c r="DR37" t="s">
        <v>1738</v>
      </c>
      <c r="DW37">
        <v>2</v>
      </c>
      <c r="DX37" t="s">
        <v>852</v>
      </c>
      <c r="DY37">
        <v>2024</v>
      </c>
      <c r="DZ37" t="s">
        <v>1357</v>
      </c>
      <c r="EA37" t="s">
        <v>1829</v>
      </c>
      <c r="EB37" t="s">
        <v>1830</v>
      </c>
      <c r="EC37" t="s">
        <v>1831</v>
      </c>
      <c r="ED37" t="s">
        <v>1832</v>
      </c>
      <c r="EE37" t="s">
        <v>1833</v>
      </c>
      <c r="EF37" t="s">
        <v>441</v>
      </c>
      <c r="EG37" t="s">
        <v>442</v>
      </c>
      <c r="EH37" t="s">
        <v>997</v>
      </c>
      <c r="EI37" s="10" t="s">
        <v>998</v>
      </c>
      <c r="EJ37" t="s">
        <v>1221</v>
      </c>
      <c r="EK37" t="s">
        <v>999</v>
      </c>
      <c r="EL37" s="10" t="s">
        <v>1000</v>
      </c>
      <c r="EM37" t="s">
        <v>872</v>
      </c>
      <c r="EN37" t="s">
        <v>1001</v>
      </c>
      <c r="EO37" s="10" t="s">
        <v>1002</v>
      </c>
      <c r="EP37" t="s">
        <v>872</v>
      </c>
      <c r="EQ37" t="s">
        <v>1003</v>
      </c>
      <c r="ER37" s="10" t="s">
        <v>1004</v>
      </c>
      <c r="ES37" t="s">
        <v>924</v>
      </c>
      <c r="ET37" t="s">
        <v>1005</v>
      </c>
      <c r="EU37" s="10" t="s">
        <v>1006</v>
      </c>
      <c r="EV37" t="s">
        <v>924</v>
      </c>
      <c r="EW37" t="s">
        <v>1007</v>
      </c>
      <c r="EX37" s="10" t="s">
        <v>1008</v>
      </c>
      <c r="EY37" t="s">
        <v>882</v>
      </c>
      <c r="EZ37" t="s">
        <v>1009</v>
      </c>
      <c r="FA37" s="10" t="s">
        <v>1010</v>
      </c>
      <c r="FB37" t="s">
        <v>866</v>
      </c>
      <c r="FC37" t="s">
        <v>1011</v>
      </c>
      <c r="FD37" s="10" t="s">
        <v>1012</v>
      </c>
      <c r="FE37" t="s">
        <v>872</v>
      </c>
      <c r="FF37" t="s">
        <v>1013</v>
      </c>
      <c r="FG37" s="10" t="s">
        <v>1014</v>
      </c>
      <c r="FH37" t="s">
        <v>866</v>
      </c>
      <c r="FI37" t="s">
        <v>1015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t="s">
        <v>1502</v>
      </c>
      <c r="E38" t="s">
        <v>843</v>
      </c>
      <c r="G38" t="s">
        <v>844</v>
      </c>
      <c r="H38" t="s">
        <v>845</v>
      </c>
      <c r="I38" t="s">
        <v>1503</v>
      </c>
      <c r="J38" t="s">
        <v>3204</v>
      </c>
      <c r="L38" t="s">
        <v>1504</v>
      </c>
      <c r="M38" t="s">
        <v>1479</v>
      </c>
      <c r="N38" t="s">
        <v>423</v>
      </c>
      <c r="O38">
        <v>72830</v>
      </c>
      <c r="P38">
        <v>2221054937</v>
      </c>
      <c r="Q38" s="3" t="s">
        <v>1505</v>
      </c>
      <c r="T38" t="s">
        <v>1714</v>
      </c>
      <c r="U38" t="s">
        <v>1715</v>
      </c>
      <c r="V38">
        <v>344.75</v>
      </c>
      <c r="W38">
        <v>344.75</v>
      </c>
      <c r="X38">
        <v>1</v>
      </c>
      <c r="Y38" t="s">
        <v>1768</v>
      </c>
      <c r="Z38">
        <v>1</v>
      </c>
      <c r="AA38">
        <v>1</v>
      </c>
      <c r="AB38">
        <v>1</v>
      </c>
      <c r="AC38">
        <v>0</v>
      </c>
      <c r="AD38" t="s">
        <v>1226</v>
      </c>
      <c r="AE38" t="s">
        <v>849</v>
      </c>
      <c r="AF38" t="s">
        <v>1506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1020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1730</v>
      </c>
      <c r="DP38" t="s">
        <v>1731</v>
      </c>
      <c r="DQ38" t="s">
        <v>1732</v>
      </c>
      <c r="DR38" t="s">
        <v>1738</v>
      </c>
      <c r="DW38">
        <v>29</v>
      </c>
      <c r="DX38" t="s">
        <v>852</v>
      </c>
      <c r="DY38">
        <v>2024</v>
      </c>
      <c r="DZ38" t="s">
        <v>1524</v>
      </c>
      <c r="EA38" t="s">
        <v>1834</v>
      </c>
      <c r="EB38" t="s">
        <v>1835</v>
      </c>
      <c r="EC38" t="s">
        <v>818</v>
      </c>
      <c r="ED38" t="s">
        <v>1836</v>
      </c>
      <c r="EE38" t="s">
        <v>1837</v>
      </c>
      <c r="EF38" t="s">
        <v>441</v>
      </c>
      <c r="EG38" t="s">
        <v>442</v>
      </c>
      <c r="EH38" t="s">
        <v>1507</v>
      </c>
      <c r="EI38" s="10" t="s">
        <v>1508</v>
      </c>
      <c r="EJ38" t="s">
        <v>1221</v>
      </c>
      <c r="EK38" t="s">
        <v>1509</v>
      </c>
      <c r="EL38" s="10" t="s">
        <v>1510</v>
      </c>
      <c r="EM38" t="s">
        <v>924</v>
      </c>
      <c r="EN38" t="s">
        <v>1511</v>
      </c>
      <c r="EO38" s="10" t="s">
        <v>1512</v>
      </c>
      <c r="EP38" t="s">
        <v>882</v>
      </c>
      <c r="EQ38" t="s">
        <v>1513</v>
      </c>
      <c r="ER38" s="10" t="s">
        <v>1514</v>
      </c>
      <c r="ES38" t="s">
        <v>866</v>
      </c>
      <c r="ET38" t="s">
        <v>1515</v>
      </c>
      <c r="EU38" s="10" t="s">
        <v>1516</v>
      </c>
      <c r="EV38" t="s">
        <v>872</v>
      </c>
      <c r="EW38" t="s">
        <v>1517</v>
      </c>
      <c r="EX38" s="10" t="s">
        <v>1518</v>
      </c>
      <c r="EY38" t="s">
        <v>866</v>
      </c>
      <c r="EZ38" t="s">
        <v>1519</v>
      </c>
      <c r="FA38" s="10" t="s">
        <v>1520</v>
      </c>
      <c r="FB38" t="s">
        <v>872</v>
      </c>
      <c r="FC38" t="s">
        <v>1521</v>
      </c>
      <c r="FD38" s="10" t="s">
        <v>1522</v>
      </c>
      <c r="FE38" t="s">
        <v>866</v>
      </c>
      <c r="FF38" t="s">
        <v>1523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s="1" t="s">
        <v>1198</v>
      </c>
      <c r="E39" t="s">
        <v>843</v>
      </c>
      <c r="G39" t="s">
        <v>844</v>
      </c>
      <c r="H39" t="s">
        <v>845</v>
      </c>
      <c r="I39" t="s">
        <v>1199</v>
      </c>
      <c r="J39" t="s">
        <v>3209</v>
      </c>
      <c r="L39" t="s">
        <v>1200</v>
      </c>
      <c r="M39" t="s">
        <v>423</v>
      </c>
      <c r="N39" t="s">
        <v>423</v>
      </c>
      <c r="O39">
        <v>72590</v>
      </c>
      <c r="P39">
        <v>2222450490</v>
      </c>
      <c r="Q39" s="3" t="s">
        <v>1201</v>
      </c>
      <c r="R39">
        <v>19</v>
      </c>
      <c r="S39" t="s">
        <v>1838</v>
      </c>
      <c r="T39" t="s">
        <v>1783</v>
      </c>
      <c r="U39" t="s">
        <v>1784</v>
      </c>
      <c r="V39">
        <v>262.45</v>
      </c>
      <c r="W39">
        <v>262.45</v>
      </c>
      <c r="X39">
        <v>1</v>
      </c>
      <c r="Y39" t="s">
        <v>1768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1202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1020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1730</v>
      </c>
      <c r="DP39" t="s">
        <v>1770</v>
      </c>
      <c r="DQ39" t="s">
        <v>1732</v>
      </c>
      <c r="DR39" t="s">
        <v>1839</v>
      </c>
      <c r="DW39">
        <v>16</v>
      </c>
      <c r="DX39" t="s">
        <v>852</v>
      </c>
      <c r="DY39">
        <v>2024</v>
      </c>
      <c r="DZ39" t="s">
        <v>1382</v>
      </c>
      <c r="EA39" t="s">
        <v>1840</v>
      </c>
      <c r="EB39" t="s">
        <v>1841</v>
      </c>
      <c r="EC39" t="s">
        <v>1842</v>
      </c>
      <c r="ED39" t="s">
        <v>1843</v>
      </c>
      <c r="EE39" t="s">
        <v>1844</v>
      </c>
      <c r="EF39" t="s">
        <v>441</v>
      </c>
      <c r="EG39" t="s">
        <v>442</v>
      </c>
      <c r="EH39" t="s">
        <v>1204</v>
      </c>
      <c r="EI39" s="10" t="s">
        <v>1205</v>
      </c>
      <c r="EJ39" s="1" t="s">
        <v>882</v>
      </c>
      <c r="EK39" t="s">
        <v>1206</v>
      </c>
      <c r="EL39" s="10" t="s">
        <v>1207</v>
      </c>
      <c r="EM39" t="s">
        <v>1042</v>
      </c>
      <c r="EN39" t="s">
        <v>1208</v>
      </c>
      <c r="EO39" s="10" t="s">
        <v>1209</v>
      </c>
      <c r="EP39" t="s">
        <v>872</v>
      </c>
      <c r="EQ39" t="s">
        <v>1210</v>
      </c>
      <c r="ER39" s="10" t="s">
        <v>1211</v>
      </c>
      <c r="ES39" t="s">
        <v>866</v>
      </c>
      <c r="ET39" t="s">
        <v>1212</v>
      </c>
      <c r="EU39" s="10" t="s">
        <v>1213</v>
      </c>
      <c r="EV39" t="s">
        <v>866</v>
      </c>
      <c r="EW39" t="s">
        <v>1214</v>
      </c>
      <c r="EX39" s="10" t="s">
        <v>1215</v>
      </c>
      <c r="EY39" t="s">
        <v>872</v>
      </c>
      <c r="EZ39" t="s">
        <v>1216</v>
      </c>
      <c r="FA39" s="10" t="s">
        <v>1217</v>
      </c>
      <c r="FB39" t="s">
        <v>872</v>
      </c>
      <c r="FC39" t="s">
        <v>1218</v>
      </c>
      <c r="FD39" s="10" t="s">
        <v>1219</v>
      </c>
      <c r="FE39" t="s">
        <v>875</v>
      </c>
      <c r="FG39" s="10" t="s">
        <v>1220</v>
      </c>
      <c r="FH39" t="s">
        <v>1221</v>
      </c>
      <c r="FI39" t="s">
        <v>1222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t="s">
        <v>1175</v>
      </c>
      <c r="E40" t="s">
        <v>843</v>
      </c>
      <c r="G40" t="s">
        <v>1176</v>
      </c>
      <c r="H40" t="s">
        <v>845</v>
      </c>
      <c r="I40" t="s">
        <v>816</v>
      </c>
      <c r="J40">
        <v>1009</v>
      </c>
      <c r="K40" s="9"/>
      <c r="L40" t="s">
        <v>1177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1178</v>
      </c>
      <c r="T40" t="s">
        <v>1714</v>
      </c>
      <c r="U40" t="s">
        <v>1848</v>
      </c>
      <c r="V40">
        <v>266</v>
      </c>
      <c r="W40">
        <v>266</v>
      </c>
      <c r="X40">
        <v>1</v>
      </c>
      <c r="Y40" t="s">
        <v>1768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1179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1020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1730</v>
      </c>
      <c r="DP40" t="s">
        <v>1731</v>
      </c>
      <c r="DQ40" t="s">
        <v>1732</v>
      </c>
      <c r="DR40" t="s">
        <v>1770</v>
      </c>
      <c r="DW40">
        <v>26</v>
      </c>
      <c r="DX40" t="s">
        <v>852</v>
      </c>
      <c r="DY40">
        <v>2024</v>
      </c>
      <c r="DZ40" t="s">
        <v>1381</v>
      </c>
      <c r="EA40" t="s">
        <v>1846</v>
      </c>
      <c r="EB40" t="s">
        <v>1810</v>
      </c>
      <c r="EC40" t="s">
        <v>1847</v>
      </c>
      <c r="ED40" t="s">
        <v>1845</v>
      </c>
      <c r="EE40" t="s">
        <v>1852</v>
      </c>
      <c r="EF40" t="s">
        <v>441</v>
      </c>
      <c r="EG40" t="s">
        <v>442</v>
      </c>
      <c r="EH40" t="s">
        <v>1181</v>
      </c>
      <c r="EI40" s="10" t="s">
        <v>1180</v>
      </c>
      <c r="EJ40" t="s">
        <v>1221</v>
      </c>
      <c r="EK40" t="s">
        <v>1182</v>
      </c>
      <c r="EL40" s="10" t="s">
        <v>1183</v>
      </c>
      <c r="EM40" t="s">
        <v>866</v>
      </c>
      <c r="EN40" t="s">
        <v>1184</v>
      </c>
      <c r="EO40" s="10" t="s">
        <v>1185</v>
      </c>
      <c r="EP40" t="s">
        <v>872</v>
      </c>
      <c r="EQ40" t="s">
        <v>1186</v>
      </c>
      <c r="ER40" s="10" t="s">
        <v>1187</v>
      </c>
      <c r="ES40" t="s">
        <v>872</v>
      </c>
      <c r="ET40" t="s">
        <v>1188</v>
      </c>
      <c r="EU40" s="10" t="s">
        <v>1189</v>
      </c>
      <c r="EV40" t="s">
        <v>872</v>
      </c>
      <c r="EW40" t="s">
        <v>1190</v>
      </c>
      <c r="EX40" s="10" t="s">
        <v>1191</v>
      </c>
      <c r="EY40" t="s">
        <v>869</v>
      </c>
      <c r="EZ40" t="s">
        <v>1192</v>
      </c>
      <c r="FA40" s="10" t="s">
        <v>1193</v>
      </c>
      <c r="FB40" t="s">
        <v>882</v>
      </c>
      <c r="FC40" t="s">
        <v>1194</v>
      </c>
      <c r="FD40" s="10" t="s">
        <v>1195</v>
      </c>
      <c r="FG40" s="10" t="s">
        <v>1196</v>
      </c>
      <c r="FH40" t="s">
        <v>866</v>
      </c>
      <c r="FI40" t="s">
        <v>1197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t="s">
        <v>1387</v>
      </c>
      <c r="E41" t="s">
        <v>843</v>
      </c>
      <c r="G41" t="s">
        <v>1388</v>
      </c>
      <c r="H41" t="s">
        <v>845</v>
      </c>
      <c r="I41" t="s">
        <v>1389</v>
      </c>
      <c r="J41" t="s">
        <v>3205</v>
      </c>
      <c r="L41" t="s">
        <v>1390</v>
      </c>
      <c r="M41" t="s">
        <v>1391</v>
      </c>
      <c r="N41" t="s">
        <v>423</v>
      </c>
      <c r="O41">
        <v>74270</v>
      </c>
      <c r="P41">
        <v>2444438152</v>
      </c>
      <c r="T41" t="s">
        <v>1776</v>
      </c>
      <c r="U41" t="s">
        <v>1777</v>
      </c>
      <c r="V41">
        <v>390</v>
      </c>
      <c r="W41">
        <v>390</v>
      </c>
      <c r="X41">
        <v>1</v>
      </c>
      <c r="Y41" t="s">
        <v>1768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1392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1020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1730</v>
      </c>
      <c r="DP41" t="s">
        <v>1731</v>
      </c>
      <c r="DQ41" t="s">
        <v>1732</v>
      </c>
      <c r="DR41" t="s">
        <v>1770</v>
      </c>
      <c r="DW41">
        <v>24</v>
      </c>
      <c r="DX41" t="s">
        <v>435</v>
      </c>
      <c r="DY41">
        <v>2024</v>
      </c>
      <c r="DZ41" t="s">
        <v>1482</v>
      </c>
      <c r="EA41" t="s">
        <v>1806</v>
      </c>
      <c r="EB41" t="s">
        <v>1872</v>
      </c>
      <c r="EC41" t="s">
        <v>1873</v>
      </c>
      <c r="ED41" t="s">
        <v>1874</v>
      </c>
      <c r="EE41" t="s">
        <v>1875</v>
      </c>
      <c r="EF41" t="s">
        <v>441</v>
      </c>
      <c r="EG41" t="s">
        <v>442</v>
      </c>
      <c r="EH41" t="s">
        <v>1393</v>
      </c>
      <c r="EI41" s="10" t="s">
        <v>1394</v>
      </c>
      <c r="EJ41" t="s">
        <v>1221</v>
      </c>
      <c r="EK41" t="s">
        <v>1395</v>
      </c>
      <c r="EL41" s="10" t="s">
        <v>1396</v>
      </c>
      <c r="EM41" t="s">
        <v>866</v>
      </c>
      <c r="EN41" t="s">
        <v>1397</v>
      </c>
      <c r="EO41" s="10" t="s">
        <v>1398</v>
      </c>
      <c r="EP41" t="s">
        <v>882</v>
      </c>
      <c r="EQ41" t="s">
        <v>1399</v>
      </c>
      <c r="ER41" s="10" t="s">
        <v>1400</v>
      </c>
      <c r="ES41" t="s">
        <v>866</v>
      </c>
      <c r="ET41" t="s">
        <v>1401</v>
      </c>
      <c r="EU41" s="10" t="s">
        <v>1402</v>
      </c>
      <c r="EV41" t="s">
        <v>872</v>
      </c>
      <c r="EW41" t="s">
        <v>1403</v>
      </c>
      <c r="EX41" s="10" t="s">
        <v>1404</v>
      </c>
      <c r="EY41" t="s">
        <v>866</v>
      </c>
      <c r="EZ41" t="s">
        <v>1405</v>
      </c>
      <c r="FA41" s="10" t="s">
        <v>1406</v>
      </c>
      <c r="FB41" t="s">
        <v>875</v>
      </c>
      <c r="FC41" t="s">
        <v>1407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t="s">
        <v>1476</v>
      </c>
      <c r="E42" t="s">
        <v>843</v>
      </c>
      <c r="G42" t="s">
        <v>844</v>
      </c>
      <c r="H42" t="s">
        <v>845</v>
      </c>
      <c r="I42" t="s">
        <v>1477</v>
      </c>
      <c r="J42" t="s">
        <v>3206</v>
      </c>
      <c r="L42" t="s">
        <v>421</v>
      </c>
      <c r="M42" t="s">
        <v>1479</v>
      </c>
      <c r="N42" t="s">
        <v>423</v>
      </c>
      <c r="O42">
        <v>72810</v>
      </c>
      <c r="P42">
        <v>2222616451</v>
      </c>
      <c r="Q42" s="3" t="s">
        <v>1480</v>
      </c>
      <c r="T42" t="s">
        <v>1714</v>
      </c>
      <c r="U42" t="s">
        <v>1715</v>
      </c>
      <c r="V42">
        <v>240.35</v>
      </c>
      <c r="W42">
        <v>240.35</v>
      </c>
      <c r="X42">
        <v>1</v>
      </c>
      <c r="Y42" t="s">
        <v>1768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1481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1020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1730</v>
      </c>
      <c r="DP42" t="s">
        <v>1731</v>
      </c>
      <c r="DQ42" t="s">
        <v>1732</v>
      </c>
      <c r="DR42" t="s">
        <v>1738</v>
      </c>
      <c r="DW42">
        <v>28</v>
      </c>
      <c r="DX42" t="s">
        <v>852</v>
      </c>
      <c r="DY42">
        <v>2024</v>
      </c>
      <c r="DZ42" t="s">
        <v>1489</v>
      </c>
      <c r="EA42" t="s">
        <v>1853</v>
      </c>
      <c r="EB42" t="s">
        <v>1793</v>
      </c>
      <c r="EC42" t="s">
        <v>1779</v>
      </c>
      <c r="ED42" t="s">
        <v>439</v>
      </c>
      <c r="EE42" t="s">
        <v>1854</v>
      </c>
      <c r="EF42" t="s">
        <v>441</v>
      </c>
      <c r="EG42" t="s">
        <v>442</v>
      </c>
      <c r="EH42" t="s">
        <v>1483</v>
      </c>
      <c r="EI42" s="10" t="s">
        <v>1484</v>
      </c>
      <c r="EJ42" s="1" t="s">
        <v>882</v>
      </c>
      <c r="EK42" t="s">
        <v>1485</v>
      </c>
      <c r="EL42" s="10" t="s">
        <v>1486</v>
      </c>
      <c r="EM42" t="s">
        <v>872</v>
      </c>
      <c r="EN42" t="s">
        <v>1487</v>
      </c>
      <c r="EO42" s="10" t="s">
        <v>1488</v>
      </c>
      <c r="EP42" t="s">
        <v>872</v>
      </c>
      <c r="EQ42" t="s">
        <v>1490</v>
      </c>
      <c r="ER42" s="10" t="s">
        <v>1498</v>
      </c>
      <c r="ES42" t="s">
        <v>869</v>
      </c>
      <c r="ET42" t="s">
        <v>1499</v>
      </c>
      <c r="EU42" s="10" t="s">
        <v>1491</v>
      </c>
      <c r="EV42" t="s">
        <v>869</v>
      </c>
      <c r="EW42" t="s">
        <v>1492</v>
      </c>
      <c r="EX42" s="10" t="s">
        <v>1493</v>
      </c>
      <c r="EY42" t="s">
        <v>866</v>
      </c>
      <c r="EZ42" t="s">
        <v>1494</v>
      </c>
      <c r="FA42" s="10" t="s">
        <v>1495</v>
      </c>
      <c r="FB42" t="s">
        <v>866</v>
      </c>
      <c r="FC42" t="s">
        <v>1496</v>
      </c>
      <c r="FD42" s="10" t="s">
        <v>1497</v>
      </c>
      <c r="FG42" s="10" t="s">
        <v>1500</v>
      </c>
      <c r="FH42" t="s">
        <v>1221</v>
      </c>
      <c r="FI42" t="s">
        <v>1501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t="s">
        <v>1268</v>
      </c>
      <c r="E43" t="s">
        <v>843</v>
      </c>
      <c r="G43" t="s">
        <v>844</v>
      </c>
      <c r="H43" t="s">
        <v>845</v>
      </c>
      <c r="I43" t="s">
        <v>1269</v>
      </c>
      <c r="J43">
        <v>300</v>
      </c>
      <c r="K43" s="9"/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1270</v>
      </c>
      <c r="R43">
        <v>1</v>
      </c>
      <c r="S43" t="s">
        <v>1300</v>
      </c>
      <c r="T43" t="s">
        <v>1776</v>
      </c>
      <c r="U43" t="s">
        <v>1777</v>
      </c>
      <c r="V43">
        <v>230</v>
      </c>
      <c r="W43">
        <v>230</v>
      </c>
      <c r="X43">
        <v>1</v>
      </c>
      <c r="Y43" t="s">
        <v>1768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1271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1020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1730</v>
      </c>
      <c r="DP43" t="s">
        <v>1731</v>
      </c>
      <c r="DQ43" t="s">
        <v>1732</v>
      </c>
      <c r="DR43" t="s">
        <v>1738</v>
      </c>
      <c r="DW43">
        <v>22</v>
      </c>
      <c r="DX43" t="s">
        <v>852</v>
      </c>
      <c r="DY43">
        <v>2024</v>
      </c>
      <c r="DZ43" t="s">
        <v>1386</v>
      </c>
      <c r="EA43" t="s">
        <v>1855</v>
      </c>
      <c r="EB43" t="s">
        <v>1856</v>
      </c>
      <c r="EC43" t="s">
        <v>1857</v>
      </c>
      <c r="ED43" t="s">
        <v>1858</v>
      </c>
      <c r="EE43" t="s">
        <v>1857</v>
      </c>
      <c r="EF43" t="s">
        <v>441</v>
      </c>
      <c r="EG43" t="s">
        <v>442</v>
      </c>
      <c r="EH43" t="s">
        <v>1272</v>
      </c>
      <c r="EI43" s="10" t="s">
        <v>1274</v>
      </c>
      <c r="EJ43" t="s">
        <v>1221</v>
      </c>
      <c r="EK43" t="s">
        <v>1275</v>
      </c>
      <c r="EL43" s="10" t="s">
        <v>1276</v>
      </c>
      <c r="EM43" t="s">
        <v>866</v>
      </c>
      <c r="EN43" t="s">
        <v>1277</v>
      </c>
      <c r="EO43" s="10" t="s">
        <v>1278</v>
      </c>
      <c r="EP43" t="s">
        <v>866</v>
      </c>
      <c r="EQ43" t="s">
        <v>1279</v>
      </c>
      <c r="ER43" s="10" t="s">
        <v>1280</v>
      </c>
      <c r="ES43" t="s">
        <v>866</v>
      </c>
      <c r="ET43" t="s">
        <v>1281</v>
      </c>
      <c r="EU43" s="10" t="s">
        <v>1282</v>
      </c>
      <c r="EV43" t="s">
        <v>872</v>
      </c>
      <c r="EW43" t="s">
        <v>1283</v>
      </c>
      <c r="EX43" s="10" t="s">
        <v>1284</v>
      </c>
      <c r="EY43" t="s">
        <v>866</v>
      </c>
      <c r="EZ43" t="s">
        <v>1285</v>
      </c>
      <c r="FA43" s="10" t="s">
        <v>1286</v>
      </c>
      <c r="FB43" t="s">
        <v>869</v>
      </c>
      <c r="FC43" t="s">
        <v>1287</v>
      </c>
      <c r="FD43" s="10" t="s">
        <v>1288</v>
      </c>
      <c r="FE43" t="s">
        <v>866</v>
      </c>
      <c r="FF43" t="s">
        <v>1289</v>
      </c>
      <c r="FG43" s="10" t="s">
        <v>1290</v>
      </c>
      <c r="FH43" t="s">
        <v>869</v>
      </c>
      <c r="FI43" t="s">
        <v>1291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1292</v>
      </c>
      <c r="FY43" t="s">
        <v>1293</v>
      </c>
      <c r="FZ43" t="s">
        <v>1294</v>
      </c>
      <c r="GA43" t="s">
        <v>1295</v>
      </c>
      <c r="GB43" t="s">
        <v>863</v>
      </c>
      <c r="GC43" t="s">
        <v>1296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1297</v>
      </c>
      <c r="KE43" t="s">
        <v>872</v>
      </c>
      <c r="KG43" t="s">
        <v>1298</v>
      </c>
      <c r="KH43" t="s">
        <v>872</v>
      </c>
      <c r="KI43" t="s">
        <v>1299</v>
      </c>
    </row>
    <row r="44" spans="1:322" x14ac:dyDescent="0.3">
      <c r="A44">
        <v>42</v>
      </c>
      <c r="B44" t="s">
        <v>550</v>
      </c>
      <c r="C44" t="s">
        <v>1906</v>
      </c>
      <c r="D44" t="s">
        <v>1883</v>
      </c>
      <c r="E44" t="s">
        <v>1884</v>
      </c>
      <c r="G44" t="s">
        <v>1885</v>
      </c>
      <c r="H44" t="s">
        <v>1886</v>
      </c>
      <c r="I44" t="s">
        <v>1887</v>
      </c>
      <c r="J44">
        <v>2028</v>
      </c>
      <c r="K44" t="s">
        <v>992</v>
      </c>
      <c r="L44" t="s">
        <v>1888</v>
      </c>
      <c r="M44" t="s">
        <v>423</v>
      </c>
      <c r="N44" t="s">
        <v>423</v>
      </c>
      <c r="O44">
        <v>72590</v>
      </c>
      <c r="P44" t="s">
        <v>1889</v>
      </c>
      <c r="Q44" s="3" t="s">
        <v>1890</v>
      </c>
      <c r="R44">
        <v>10</v>
      </c>
      <c r="S44" t="s">
        <v>1891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1892</v>
      </c>
      <c r="AE44" t="s">
        <v>1906</v>
      </c>
      <c r="AF44" t="s">
        <v>1906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1893</v>
      </c>
      <c r="AQ44" t="s">
        <v>1894</v>
      </c>
      <c r="AR44" s="4">
        <f t="shared" si="18"/>
        <v>10</v>
      </c>
      <c r="AS44">
        <v>1</v>
      </c>
      <c r="AT44" t="s">
        <v>1895</v>
      </c>
      <c r="AU44">
        <v>2</v>
      </c>
      <c r="AV44" t="s">
        <v>1896</v>
      </c>
      <c r="AW44">
        <v>2</v>
      </c>
      <c r="BE44">
        <v>1</v>
      </c>
      <c r="BF44" t="s">
        <v>1897</v>
      </c>
      <c r="BG44">
        <v>1</v>
      </c>
      <c r="BI44" t="s">
        <v>1895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1898</v>
      </c>
      <c r="DY44">
        <v>2024</v>
      </c>
      <c r="DZ44" t="s">
        <v>1899</v>
      </c>
      <c r="EA44" t="s">
        <v>437</v>
      </c>
      <c r="EB44" t="s">
        <v>1887</v>
      </c>
      <c r="EC44" t="s">
        <v>1900</v>
      </c>
      <c r="ED44" t="s">
        <v>553</v>
      </c>
      <c r="EF44" t="s">
        <v>441</v>
      </c>
      <c r="EG44" t="s">
        <v>442</v>
      </c>
      <c r="EI44" s="10" t="s">
        <v>1901</v>
      </c>
      <c r="EL44" s="10" t="s">
        <v>1902</v>
      </c>
      <c r="ER44" s="10" t="s">
        <v>1903</v>
      </c>
      <c r="EX44" s="10" t="s">
        <v>1904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1905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1907</v>
      </c>
      <c r="D45" t="s">
        <v>1908</v>
      </c>
      <c r="E45" t="s">
        <v>1909</v>
      </c>
      <c r="G45" t="s">
        <v>1910</v>
      </c>
      <c r="H45" t="s">
        <v>1911</v>
      </c>
      <c r="I45" t="s">
        <v>1912</v>
      </c>
      <c r="J45">
        <v>206</v>
      </c>
      <c r="K45" s="9"/>
      <c r="L45" t="s">
        <v>421</v>
      </c>
      <c r="M45" t="s">
        <v>1913</v>
      </c>
      <c r="N45" t="s">
        <v>423</v>
      </c>
      <c r="O45">
        <v>75200</v>
      </c>
      <c r="P45">
        <v>2231080462</v>
      </c>
      <c r="Q45" s="3" t="s">
        <v>1914</v>
      </c>
      <c r="R45">
        <v>45</v>
      </c>
      <c r="S45" t="s">
        <v>1915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1916</v>
      </c>
      <c r="AE45" t="s">
        <v>1917</v>
      </c>
      <c r="AF45" t="s">
        <v>1917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1893</v>
      </c>
      <c r="AQ45" t="s">
        <v>1918</v>
      </c>
      <c r="AR45" s="4">
        <f t="shared" si="18"/>
        <v>18</v>
      </c>
      <c r="AU45">
        <v>4</v>
      </c>
      <c r="AV45" t="s">
        <v>1919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1898</v>
      </c>
      <c r="DY45">
        <v>2024</v>
      </c>
      <c r="DZ45" t="s">
        <v>1920</v>
      </c>
      <c r="EA45" t="s">
        <v>437</v>
      </c>
      <c r="EB45" t="s">
        <v>1912</v>
      </c>
      <c r="EC45" t="s">
        <v>818</v>
      </c>
      <c r="ED45" t="s">
        <v>818</v>
      </c>
      <c r="EF45" t="s">
        <v>441</v>
      </c>
      <c r="EG45" t="s">
        <v>442</v>
      </c>
      <c r="EI45" s="10" t="s">
        <v>1921</v>
      </c>
      <c r="EL45" s="10" t="s">
        <v>1923</v>
      </c>
      <c r="ER45" s="10" t="s">
        <v>1924</v>
      </c>
      <c r="EX45" s="10" t="s">
        <v>1922</v>
      </c>
      <c r="FD45" s="10" t="s">
        <v>1925</v>
      </c>
      <c r="FJ45" t="s">
        <v>1926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1927</v>
      </c>
      <c r="D46" t="s">
        <v>1928</v>
      </c>
      <c r="E46" t="s">
        <v>1929</v>
      </c>
      <c r="G46" t="s">
        <v>1930</v>
      </c>
      <c r="H46" t="s">
        <v>1951</v>
      </c>
      <c r="I46" t="s">
        <v>1912</v>
      </c>
      <c r="J46">
        <v>150</v>
      </c>
      <c r="K46" t="s">
        <v>1931</v>
      </c>
      <c r="L46" t="s">
        <v>421</v>
      </c>
      <c r="M46" t="s">
        <v>1913</v>
      </c>
      <c r="N46" t="s">
        <v>423</v>
      </c>
      <c r="O46">
        <v>75700</v>
      </c>
      <c r="P46">
        <v>2223718725</v>
      </c>
      <c r="Q46" s="3" t="s">
        <v>1932</v>
      </c>
      <c r="R46">
        <v>31</v>
      </c>
      <c r="S46" t="s">
        <v>1933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1934</v>
      </c>
      <c r="AF46" t="s">
        <v>1935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1952</v>
      </c>
      <c r="AR46" s="4">
        <f t="shared" si="18"/>
        <v>13</v>
      </c>
      <c r="AS46">
        <v>1</v>
      </c>
      <c r="AT46" t="s">
        <v>1937</v>
      </c>
      <c r="AU46">
        <v>2</v>
      </c>
      <c r="AV46" t="s">
        <v>1936</v>
      </c>
      <c r="AW46">
        <v>2</v>
      </c>
      <c r="BL46">
        <v>5</v>
      </c>
      <c r="BM46" t="s">
        <v>1938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1939</v>
      </c>
      <c r="EA46" t="s">
        <v>1912</v>
      </c>
      <c r="EB46" t="s">
        <v>1940</v>
      </c>
      <c r="EC46" t="s">
        <v>1941</v>
      </c>
      <c r="ED46" t="s">
        <v>1942</v>
      </c>
      <c r="EF46" t="s">
        <v>441</v>
      </c>
      <c r="EG46" t="s">
        <v>442</v>
      </c>
      <c r="EI46" s="10" t="s">
        <v>1943</v>
      </c>
      <c r="EL46" s="10" t="s">
        <v>1944</v>
      </c>
      <c r="EO46" s="10" t="s">
        <v>1945</v>
      </c>
      <c r="ER46" s="10" t="s">
        <v>1946</v>
      </c>
      <c r="EU46" t="s">
        <v>1947</v>
      </c>
      <c r="EX46" t="s">
        <v>1948</v>
      </c>
      <c r="FA46" t="s">
        <v>1949</v>
      </c>
      <c r="FK46">
        <v>0</v>
      </c>
      <c r="FL46" s="4">
        <f t="shared" ref="FL46:FL77" si="20">+FK46/3000</f>
        <v>0</v>
      </c>
      <c r="FM46" t="s">
        <v>1950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1874</v>
      </c>
      <c r="C47" t="s">
        <v>1954</v>
      </c>
      <c r="D47" t="s">
        <v>1955</v>
      </c>
      <c r="E47" t="s">
        <v>1956</v>
      </c>
      <c r="G47" t="s">
        <v>1957</v>
      </c>
      <c r="I47" t="s">
        <v>1958</v>
      </c>
      <c r="J47">
        <v>22</v>
      </c>
      <c r="L47" t="s">
        <v>421</v>
      </c>
      <c r="M47" t="s">
        <v>1959</v>
      </c>
      <c r="N47" t="s">
        <v>1960</v>
      </c>
      <c r="O47">
        <v>70600</v>
      </c>
      <c r="P47" t="s">
        <v>1961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1962</v>
      </c>
      <c r="AF47" t="s">
        <v>1963</v>
      </c>
      <c r="AG47">
        <v>28</v>
      </c>
      <c r="AN47">
        <v>20</v>
      </c>
      <c r="AQ47" t="s">
        <v>1964</v>
      </c>
      <c r="AR47" s="4">
        <f t="shared" si="18"/>
        <v>0</v>
      </c>
      <c r="CK47" s="4">
        <f t="shared" si="19"/>
        <v>0</v>
      </c>
      <c r="DS47" t="s">
        <v>1965</v>
      </c>
      <c r="DW47">
        <v>19</v>
      </c>
      <c r="DX47" t="s">
        <v>1898</v>
      </c>
      <c r="DY47">
        <v>2024</v>
      </c>
      <c r="DZ47" t="s">
        <v>1966</v>
      </c>
      <c r="EA47" t="s">
        <v>1967</v>
      </c>
      <c r="EB47" t="s">
        <v>1968</v>
      </c>
      <c r="EC47" t="s">
        <v>1969</v>
      </c>
      <c r="ED47" t="s">
        <v>1970</v>
      </c>
      <c r="EE47" t="s">
        <v>1971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1874</v>
      </c>
      <c r="C48" t="s">
        <v>1954</v>
      </c>
      <c r="D48" t="s">
        <v>1972</v>
      </c>
      <c r="E48" t="s">
        <v>1956</v>
      </c>
      <c r="G48" t="s">
        <v>1957</v>
      </c>
      <c r="I48" t="s">
        <v>1973</v>
      </c>
      <c r="J48">
        <v>35</v>
      </c>
      <c r="K48" t="s">
        <v>847</v>
      </c>
      <c r="L48" t="s">
        <v>1974</v>
      </c>
      <c r="M48" t="s">
        <v>1975</v>
      </c>
      <c r="N48" t="s">
        <v>1960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1898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1874</v>
      </c>
      <c r="C49" t="s">
        <v>1954</v>
      </c>
      <c r="D49" t="s">
        <v>1976</v>
      </c>
      <c r="E49" t="s">
        <v>1956</v>
      </c>
      <c r="G49" t="s">
        <v>1957</v>
      </c>
      <c r="I49" t="s">
        <v>1977</v>
      </c>
      <c r="J49">
        <v>75</v>
      </c>
      <c r="L49" t="s">
        <v>1978</v>
      </c>
      <c r="M49" t="s">
        <v>1979</v>
      </c>
      <c r="N49" t="s">
        <v>1960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1898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1874</v>
      </c>
      <c r="C50" t="s">
        <v>1954</v>
      </c>
      <c r="D50" t="s">
        <v>1980</v>
      </c>
      <c r="E50" t="s">
        <v>1956</v>
      </c>
      <c r="G50" t="s">
        <v>1957</v>
      </c>
      <c r="I50" t="s">
        <v>1981</v>
      </c>
      <c r="J50">
        <v>302</v>
      </c>
      <c r="L50" t="s">
        <v>421</v>
      </c>
      <c r="M50" t="s">
        <v>1982</v>
      </c>
      <c r="N50" t="s">
        <v>1960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1898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t="s">
        <v>1983</v>
      </c>
      <c r="E51" t="s">
        <v>806</v>
      </c>
      <c r="F51" t="s">
        <v>1984</v>
      </c>
      <c r="G51" t="s">
        <v>577</v>
      </c>
      <c r="H51" t="s">
        <v>1985</v>
      </c>
      <c r="I51" t="s">
        <v>1986</v>
      </c>
      <c r="J51">
        <v>134</v>
      </c>
      <c r="L51" t="s">
        <v>1987</v>
      </c>
      <c r="M51" t="s">
        <v>1988</v>
      </c>
      <c r="N51" t="s">
        <v>423</v>
      </c>
      <c r="O51">
        <v>73560</v>
      </c>
      <c r="P51">
        <v>2333310437</v>
      </c>
      <c r="Q51" s="3" t="s">
        <v>1989</v>
      </c>
      <c r="R51">
        <v>29</v>
      </c>
      <c r="S51" t="s">
        <v>1990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1226</v>
      </c>
      <c r="AE51" t="s">
        <v>750</v>
      </c>
      <c r="AF51" t="s">
        <v>1991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1681</v>
      </c>
      <c r="BC51">
        <v>1</v>
      </c>
      <c r="BD51" t="s">
        <v>2009</v>
      </c>
      <c r="BE51">
        <v>1</v>
      </c>
      <c r="BF51" t="s">
        <v>1897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1992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1898</v>
      </c>
      <c r="DY51">
        <v>2024</v>
      </c>
      <c r="DZ51" t="s">
        <v>1993</v>
      </c>
      <c r="EA51" t="s">
        <v>1994</v>
      </c>
      <c r="EB51" t="s">
        <v>1995</v>
      </c>
      <c r="EC51" t="s">
        <v>1996</v>
      </c>
      <c r="ED51" t="s">
        <v>1997</v>
      </c>
      <c r="EF51" t="s">
        <v>441</v>
      </c>
      <c r="EG51" t="s">
        <v>442</v>
      </c>
      <c r="EI51" s="10" t="s">
        <v>1998</v>
      </c>
      <c r="EJ51" t="s">
        <v>1999</v>
      </c>
      <c r="EL51" s="10" t="s">
        <v>2000</v>
      </c>
      <c r="EM51" t="s">
        <v>2001</v>
      </c>
      <c r="EO51" s="10" t="s">
        <v>2002</v>
      </c>
      <c r="EP51" t="s">
        <v>2003</v>
      </c>
      <c r="ER51" s="10" t="s">
        <v>2004</v>
      </c>
      <c r="ES51" t="s">
        <v>2003</v>
      </c>
      <c r="EU51" s="10" t="s">
        <v>2005</v>
      </c>
      <c r="EV51" t="s">
        <v>2003</v>
      </c>
      <c r="EX51" s="10" t="s">
        <v>2006</v>
      </c>
      <c r="EY51" t="s">
        <v>2003</v>
      </c>
      <c r="FA51" s="10" t="s">
        <v>2007</v>
      </c>
      <c r="FB51" t="s">
        <v>2003</v>
      </c>
      <c r="FD51" s="10" t="s">
        <v>2008</v>
      </c>
      <c r="FE51" t="s">
        <v>2003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1874</v>
      </c>
      <c r="C52" t="s">
        <v>1954</v>
      </c>
      <c r="D52" t="s">
        <v>2010</v>
      </c>
      <c r="E52" t="s">
        <v>1956</v>
      </c>
      <c r="G52" t="s">
        <v>1957</v>
      </c>
      <c r="I52" t="s">
        <v>2011</v>
      </c>
      <c r="J52">
        <v>94</v>
      </c>
      <c r="L52" t="s">
        <v>2012</v>
      </c>
      <c r="M52" t="s">
        <v>2014</v>
      </c>
      <c r="N52" t="s">
        <v>1960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1898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1874</v>
      </c>
      <c r="C53" t="s">
        <v>1954</v>
      </c>
      <c r="D53" t="s">
        <v>2013</v>
      </c>
      <c r="E53" t="s">
        <v>1956</v>
      </c>
      <c r="G53" t="s">
        <v>1957</v>
      </c>
      <c r="I53" t="s">
        <v>756</v>
      </c>
      <c r="J53">
        <v>8</v>
      </c>
      <c r="L53" t="s">
        <v>421</v>
      </c>
      <c r="M53" t="s">
        <v>2014</v>
      </c>
      <c r="N53" t="s">
        <v>1960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1898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1874</v>
      </c>
      <c r="C54" t="s">
        <v>2015</v>
      </c>
      <c r="D54" t="s">
        <v>2016</v>
      </c>
      <c r="E54" t="s">
        <v>2017</v>
      </c>
      <c r="G54" t="s">
        <v>844</v>
      </c>
      <c r="I54" t="s">
        <v>2018</v>
      </c>
      <c r="J54">
        <v>1011</v>
      </c>
      <c r="L54" t="s">
        <v>2019</v>
      </c>
      <c r="M54" t="s">
        <v>2020</v>
      </c>
      <c r="N54" t="s">
        <v>1960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1898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2183</v>
      </c>
      <c r="C55" t="s">
        <v>2021</v>
      </c>
      <c r="D55" t="s">
        <v>2039</v>
      </c>
      <c r="E55" t="s">
        <v>2022</v>
      </c>
      <c r="F55" t="s">
        <v>2039</v>
      </c>
      <c r="G55" t="s">
        <v>2030</v>
      </c>
      <c r="H55" t="s">
        <v>2115</v>
      </c>
      <c r="I55" t="s">
        <v>2031</v>
      </c>
      <c r="J55">
        <v>5906</v>
      </c>
      <c r="K55" s="9" t="s">
        <v>2116</v>
      </c>
      <c r="L55" t="s">
        <v>2032</v>
      </c>
      <c r="M55" t="s">
        <v>423</v>
      </c>
      <c r="N55" t="s">
        <v>423</v>
      </c>
      <c r="O55">
        <v>72440</v>
      </c>
      <c r="P55" t="s">
        <v>2047</v>
      </c>
      <c r="Q55" s="3" t="s">
        <v>2048</v>
      </c>
      <c r="R55">
        <v>13</v>
      </c>
      <c r="S55" t="s">
        <v>2049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2033</v>
      </c>
      <c r="AF55" t="s">
        <v>2050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1893</v>
      </c>
      <c r="AQ55" t="s">
        <v>2051</v>
      </c>
      <c r="AR55" s="4">
        <f t="shared" si="18"/>
        <v>92</v>
      </c>
      <c r="AS55">
        <v>4</v>
      </c>
      <c r="AT55" t="s">
        <v>2058</v>
      </c>
      <c r="AU55">
        <v>39</v>
      </c>
      <c r="AV55" t="s">
        <v>2052</v>
      </c>
      <c r="AW55">
        <v>27</v>
      </c>
      <c r="AX55">
        <v>11</v>
      </c>
      <c r="BE55">
        <v>2</v>
      </c>
      <c r="BF55" t="s">
        <v>2053</v>
      </c>
      <c r="BI55" t="s">
        <v>2082</v>
      </c>
      <c r="BL55">
        <v>5</v>
      </c>
      <c r="BM55" t="s">
        <v>2055</v>
      </c>
      <c r="BN55">
        <v>1</v>
      </c>
      <c r="BO55" t="s">
        <v>2054</v>
      </c>
      <c r="BP55">
        <v>5</v>
      </c>
      <c r="BQ55" t="s">
        <v>2054</v>
      </c>
      <c r="BR55">
        <v>4</v>
      </c>
      <c r="BS55" t="s">
        <v>2054</v>
      </c>
      <c r="BT55">
        <v>2</v>
      </c>
      <c r="BU55" t="s">
        <v>2054</v>
      </c>
      <c r="BV55">
        <v>1</v>
      </c>
      <c r="BW55" t="s">
        <v>2075</v>
      </c>
      <c r="BZ55">
        <v>1</v>
      </c>
      <c r="CA55" t="s">
        <v>2054</v>
      </c>
      <c r="CB55">
        <v>2</v>
      </c>
      <c r="CC55" t="s">
        <v>2054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2056</v>
      </c>
      <c r="DC55">
        <v>20</v>
      </c>
      <c r="DD55" t="s">
        <v>2083</v>
      </c>
      <c r="DE55">
        <v>11</v>
      </c>
      <c r="DF55" t="s">
        <v>2056</v>
      </c>
      <c r="DW55">
        <v>9</v>
      </c>
      <c r="DX55" t="s">
        <v>2038</v>
      </c>
      <c r="DY55">
        <v>2024</v>
      </c>
      <c r="DZ55" t="s">
        <v>2057</v>
      </c>
      <c r="EA55" t="s">
        <v>2076</v>
      </c>
      <c r="EB55" t="s">
        <v>2077</v>
      </c>
      <c r="EC55" t="s">
        <v>818</v>
      </c>
      <c r="ED55" t="s">
        <v>2078</v>
      </c>
      <c r="EF55" t="s">
        <v>441</v>
      </c>
      <c r="EG55" t="s">
        <v>442</v>
      </c>
      <c r="EL55" s="10" t="s">
        <v>2160</v>
      </c>
      <c r="EO55" s="10" t="s">
        <v>2161</v>
      </c>
      <c r="ER55" s="10" t="s">
        <v>2162</v>
      </c>
      <c r="EX55" s="10" t="s">
        <v>2163</v>
      </c>
      <c r="FD55" s="10" t="s">
        <v>2164</v>
      </c>
      <c r="FJ55" t="s">
        <v>2079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2183</v>
      </c>
      <c r="C56" t="s">
        <v>2021</v>
      </c>
      <c r="D56" t="s">
        <v>2040</v>
      </c>
      <c r="E56" t="s">
        <v>2023</v>
      </c>
      <c r="F56" t="s">
        <v>2040</v>
      </c>
      <c r="G56" t="s">
        <v>2030</v>
      </c>
      <c r="H56" t="s">
        <v>2115</v>
      </c>
      <c r="I56" t="s">
        <v>2034</v>
      </c>
      <c r="J56">
        <v>5758</v>
      </c>
      <c r="K56" s="9" t="s">
        <v>2116</v>
      </c>
      <c r="L56" t="s">
        <v>2032</v>
      </c>
      <c r="M56" t="s">
        <v>423</v>
      </c>
      <c r="N56" t="s">
        <v>423</v>
      </c>
      <c r="O56">
        <v>72440</v>
      </c>
      <c r="P56" t="s">
        <v>2047</v>
      </c>
      <c r="Q56" s="3" t="s">
        <v>2048</v>
      </c>
      <c r="R56">
        <v>14</v>
      </c>
      <c r="S56" t="s">
        <v>2080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2033</v>
      </c>
      <c r="AF56" t="s">
        <v>2088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1893</v>
      </c>
      <c r="AQ56" t="s">
        <v>2051</v>
      </c>
      <c r="AR56" s="4">
        <f t="shared" si="18"/>
        <v>69</v>
      </c>
      <c r="AS56">
        <v>3</v>
      </c>
      <c r="AT56" t="s">
        <v>2081</v>
      </c>
      <c r="AU56">
        <v>26</v>
      </c>
      <c r="AV56" t="s">
        <v>2052</v>
      </c>
      <c r="AW56">
        <v>17</v>
      </c>
      <c r="AX56">
        <v>8</v>
      </c>
      <c r="BE56">
        <v>5</v>
      </c>
      <c r="BF56" t="s">
        <v>2053</v>
      </c>
      <c r="BG56">
        <v>10</v>
      </c>
      <c r="BI56" t="s">
        <v>2082</v>
      </c>
      <c r="BN56">
        <v>1</v>
      </c>
      <c r="BO56" t="s">
        <v>2054</v>
      </c>
      <c r="BP56">
        <v>4</v>
      </c>
      <c r="BQ56" t="s">
        <v>2054</v>
      </c>
      <c r="BR56">
        <v>5</v>
      </c>
      <c r="BS56" t="s">
        <v>2054</v>
      </c>
      <c r="BV56">
        <v>1</v>
      </c>
      <c r="BW56" t="s">
        <v>2054</v>
      </c>
      <c r="BX56">
        <v>2</v>
      </c>
      <c r="BY56" t="s">
        <v>2054</v>
      </c>
      <c r="BZ56">
        <v>1</v>
      </c>
      <c r="CA56" t="s">
        <v>2054</v>
      </c>
      <c r="CB56">
        <v>2</v>
      </c>
      <c r="CC56" t="s">
        <v>2054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2056</v>
      </c>
      <c r="DC56">
        <v>30</v>
      </c>
      <c r="DD56" t="s">
        <v>2083</v>
      </c>
      <c r="DE56">
        <v>7</v>
      </c>
      <c r="DF56" t="s">
        <v>2056</v>
      </c>
      <c r="DW56">
        <v>9</v>
      </c>
      <c r="DX56" t="s">
        <v>2038</v>
      </c>
      <c r="DY56">
        <v>2024</v>
      </c>
      <c r="DZ56" t="s">
        <v>2084</v>
      </c>
      <c r="EA56" t="s">
        <v>437</v>
      </c>
      <c r="EB56" t="s">
        <v>2085</v>
      </c>
      <c r="EC56" t="s">
        <v>818</v>
      </c>
      <c r="ED56" t="s">
        <v>2086</v>
      </c>
      <c r="EF56" t="s">
        <v>441</v>
      </c>
      <c r="EG56" t="s">
        <v>442</v>
      </c>
      <c r="EL56" s="10" t="s">
        <v>2160</v>
      </c>
      <c r="EO56" s="10" t="s">
        <v>2161</v>
      </c>
      <c r="ER56" s="10" t="s">
        <v>2162</v>
      </c>
      <c r="EX56" s="10" t="s">
        <v>2163</v>
      </c>
      <c r="FD56" s="10" t="s">
        <v>2164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2183</v>
      </c>
      <c r="C57" t="s">
        <v>2021</v>
      </c>
      <c r="D57" t="s">
        <v>2041</v>
      </c>
      <c r="E57" t="s">
        <v>2024</v>
      </c>
      <c r="F57" t="s">
        <v>2041</v>
      </c>
      <c r="G57" t="s">
        <v>2030</v>
      </c>
      <c r="H57" t="s">
        <v>2115</v>
      </c>
      <c r="I57" t="s">
        <v>2034</v>
      </c>
      <c r="J57">
        <v>5720</v>
      </c>
      <c r="K57" s="9" t="s">
        <v>2116</v>
      </c>
      <c r="L57" t="s">
        <v>2032</v>
      </c>
      <c r="M57" t="s">
        <v>423</v>
      </c>
      <c r="N57" t="s">
        <v>423</v>
      </c>
      <c r="O57">
        <v>72440</v>
      </c>
      <c r="P57" t="s">
        <v>2047</v>
      </c>
      <c r="Q57" s="3" t="s">
        <v>2048</v>
      </c>
      <c r="R57">
        <v>18</v>
      </c>
      <c r="S57" t="s">
        <v>2087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2033</v>
      </c>
      <c r="AF57" t="s">
        <v>2089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1893</v>
      </c>
      <c r="AQ57" t="s">
        <v>2051</v>
      </c>
      <c r="AR57" s="4">
        <f t="shared" si="18"/>
        <v>33</v>
      </c>
      <c r="AS57">
        <v>2</v>
      </c>
      <c r="AT57" t="s">
        <v>2090</v>
      </c>
      <c r="AU57">
        <v>12</v>
      </c>
      <c r="AV57" t="s">
        <v>2052</v>
      </c>
      <c r="AW57">
        <v>7</v>
      </c>
      <c r="AX57">
        <v>5</v>
      </c>
      <c r="BE57">
        <v>4</v>
      </c>
      <c r="BF57" t="s">
        <v>2053</v>
      </c>
      <c r="BI57" t="s">
        <v>2082</v>
      </c>
      <c r="BN57">
        <v>1</v>
      </c>
      <c r="BO57" t="s">
        <v>2054</v>
      </c>
      <c r="BP57">
        <v>2</v>
      </c>
      <c r="BQ57" t="s">
        <v>2054</v>
      </c>
      <c r="BR57">
        <v>5</v>
      </c>
      <c r="BS57" t="s">
        <v>2054</v>
      </c>
      <c r="BV57">
        <v>1</v>
      </c>
      <c r="BW57" t="s">
        <v>2090</v>
      </c>
      <c r="BX57">
        <v>4</v>
      </c>
      <c r="BY57" t="s">
        <v>2054</v>
      </c>
      <c r="BZ57">
        <v>1</v>
      </c>
      <c r="CA57" t="s">
        <v>2054</v>
      </c>
      <c r="CB57">
        <v>2</v>
      </c>
      <c r="CC57" t="s">
        <v>2054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2083</v>
      </c>
      <c r="DE57">
        <v>1</v>
      </c>
      <c r="DF57" t="s">
        <v>2056</v>
      </c>
      <c r="DW57">
        <v>9</v>
      </c>
      <c r="DX57" t="s">
        <v>2038</v>
      </c>
      <c r="DY57">
        <v>2024</v>
      </c>
      <c r="DZ57" t="s">
        <v>2091</v>
      </c>
      <c r="EA57" t="s">
        <v>2092</v>
      </c>
      <c r="EB57" t="s">
        <v>2093</v>
      </c>
      <c r="EC57" t="s">
        <v>818</v>
      </c>
      <c r="ED57" t="s">
        <v>818</v>
      </c>
      <c r="EF57" t="s">
        <v>441</v>
      </c>
      <c r="EG57" t="s">
        <v>442</v>
      </c>
      <c r="EL57" s="10" t="s">
        <v>2160</v>
      </c>
      <c r="EO57" s="10" t="s">
        <v>2161</v>
      </c>
      <c r="ER57" s="10" t="s">
        <v>2162</v>
      </c>
      <c r="EX57" s="10" t="s">
        <v>2163</v>
      </c>
      <c r="FD57" s="10" t="s">
        <v>2164</v>
      </c>
      <c r="FJ57" t="s">
        <v>2094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2183</v>
      </c>
      <c r="C58" t="s">
        <v>2021</v>
      </c>
      <c r="D58" t="s">
        <v>2042</v>
      </c>
      <c r="E58" t="s">
        <v>2025</v>
      </c>
      <c r="F58" t="s">
        <v>2042</v>
      </c>
      <c r="G58" t="s">
        <v>2030</v>
      </c>
      <c r="H58" t="s">
        <v>2115</v>
      </c>
      <c r="I58" t="s">
        <v>2034</v>
      </c>
      <c r="J58">
        <v>5759</v>
      </c>
      <c r="K58" s="9" t="s">
        <v>2116</v>
      </c>
      <c r="L58" t="s">
        <v>2032</v>
      </c>
      <c r="M58" t="s">
        <v>423</v>
      </c>
      <c r="N58" t="s">
        <v>423</v>
      </c>
      <c r="O58">
        <v>72440</v>
      </c>
      <c r="P58" t="s">
        <v>2047</v>
      </c>
      <c r="Q58" s="3" t="s">
        <v>2048</v>
      </c>
      <c r="R58">
        <v>43</v>
      </c>
      <c r="S58" t="s">
        <v>2095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2033</v>
      </c>
      <c r="AF58" t="s">
        <v>2096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1893</v>
      </c>
      <c r="AQ58" t="s">
        <v>2051</v>
      </c>
      <c r="AR58" s="4">
        <f t="shared" si="18"/>
        <v>164</v>
      </c>
      <c r="AS58">
        <v>2</v>
      </c>
      <c r="AT58" t="s">
        <v>2097</v>
      </c>
      <c r="AU58">
        <v>30</v>
      </c>
      <c r="AV58" t="s">
        <v>2052</v>
      </c>
      <c r="AW58">
        <v>18</v>
      </c>
      <c r="AX58">
        <v>12</v>
      </c>
      <c r="BE58">
        <v>6</v>
      </c>
      <c r="BF58" t="s">
        <v>2053</v>
      </c>
      <c r="BI58" t="s">
        <v>2082</v>
      </c>
      <c r="BL58">
        <v>1</v>
      </c>
      <c r="BM58" t="s">
        <v>2098</v>
      </c>
      <c r="BR58">
        <v>5</v>
      </c>
      <c r="BS58" t="s">
        <v>2054</v>
      </c>
      <c r="BT58">
        <v>1</v>
      </c>
      <c r="BU58" t="s">
        <v>2054</v>
      </c>
      <c r="BV58">
        <v>2</v>
      </c>
      <c r="BW58" t="s">
        <v>2075</v>
      </c>
      <c r="BX58">
        <v>1</v>
      </c>
      <c r="BY58" t="s">
        <v>2054</v>
      </c>
      <c r="CB58">
        <v>2</v>
      </c>
      <c r="CC58" t="s">
        <v>2054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2056</v>
      </c>
      <c r="DC58">
        <v>47</v>
      </c>
      <c r="DD58" t="s">
        <v>2083</v>
      </c>
      <c r="DE58">
        <v>9</v>
      </c>
      <c r="DF58" t="s">
        <v>2056</v>
      </c>
      <c r="DW58">
        <v>9</v>
      </c>
      <c r="DX58" t="s">
        <v>2038</v>
      </c>
      <c r="DY58">
        <v>2024</v>
      </c>
      <c r="DZ58" t="s">
        <v>2099</v>
      </c>
      <c r="EA58" t="s">
        <v>2100</v>
      </c>
      <c r="EB58" t="s">
        <v>1806</v>
      </c>
      <c r="EC58" t="s">
        <v>2101</v>
      </c>
      <c r="ED58" t="s">
        <v>818</v>
      </c>
      <c r="EF58" t="s">
        <v>441</v>
      </c>
      <c r="EG58" t="s">
        <v>442</v>
      </c>
      <c r="EL58" s="10" t="s">
        <v>2160</v>
      </c>
      <c r="EO58" s="10" t="s">
        <v>2161</v>
      </c>
      <c r="ER58" s="10" t="s">
        <v>2162</v>
      </c>
      <c r="EX58" s="10" t="s">
        <v>2163</v>
      </c>
      <c r="FD58" s="10" t="s">
        <v>2164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2183</v>
      </c>
      <c r="C59" t="s">
        <v>2021</v>
      </c>
      <c r="D59" t="s">
        <v>2043</v>
      </c>
      <c r="E59" t="s">
        <v>2026</v>
      </c>
      <c r="F59" t="s">
        <v>2043</v>
      </c>
      <c r="G59" t="s">
        <v>2030</v>
      </c>
      <c r="H59" t="s">
        <v>2115</v>
      </c>
      <c r="I59" t="s">
        <v>2035</v>
      </c>
      <c r="J59">
        <v>327</v>
      </c>
      <c r="K59" s="9" t="s">
        <v>2116</v>
      </c>
      <c r="L59" t="s">
        <v>2032</v>
      </c>
      <c r="M59" t="s">
        <v>423</v>
      </c>
      <c r="N59" t="s">
        <v>423</v>
      </c>
      <c r="O59">
        <v>72440</v>
      </c>
      <c r="P59" t="s">
        <v>2047</v>
      </c>
      <c r="Q59" s="3" t="s">
        <v>2048</v>
      </c>
      <c r="R59">
        <v>3</v>
      </c>
      <c r="S59" t="s">
        <v>2102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2033</v>
      </c>
      <c r="AF59" t="s">
        <v>2103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1893</v>
      </c>
      <c r="AQ59" t="s">
        <v>2051</v>
      </c>
      <c r="AR59" s="4">
        <f t="shared" si="18"/>
        <v>25</v>
      </c>
      <c r="AS59">
        <v>2</v>
      </c>
      <c r="AT59" t="s">
        <v>2097</v>
      </c>
      <c r="AU59">
        <v>9</v>
      </c>
      <c r="AV59" t="s">
        <v>2052</v>
      </c>
      <c r="AW59">
        <v>6</v>
      </c>
      <c r="AX59">
        <v>3</v>
      </c>
      <c r="BE59">
        <v>2</v>
      </c>
      <c r="BF59" t="s">
        <v>2053</v>
      </c>
      <c r="BG59">
        <v>2</v>
      </c>
      <c r="BI59" t="s">
        <v>537</v>
      </c>
      <c r="BP59">
        <v>3</v>
      </c>
      <c r="BQ59" t="s">
        <v>2054</v>
      </c>
      <c r="BR59">
        <v>6</v>
      </c>
      <c r="BS59" t="s">
        <v>2054</v>
      </c>
      <c r="BV59">
        <v>1</v>
      </c>
      <c r="BW59" t="s">
        <v>2054</v>
      </c>
      <c r="BX59">
        <v>3</v>
      </c>
      <c r="BY59" t="s">
        <v>2054</v>
      </c>
      <c r="CB59">
        <v>2</v>
      </c>
      <c r="CC59" t="s">
        <v>2054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2083</v>
      </c>
      <c r="DW59">
        <v>9</v>
      </c>
      <c r="DX59" t="s">
        <v>2038</v>
      </c>
      <c r="DY59">
        <v>2024</v>
      </c>
      <c r="DZ59" t="s">
        <v>2104</v>
      </c>
      <c r="EA59" t="s">
        <v>437</v>
      </c>
      <c r="EB59" t="s">
        <v>1806</v>
      </c>
      <c r="EC59" t="s">
        <v>818</v>
      </c>
      <c r="ED59" t="s">
        <v>818</v>
      </c>
      <c r="EF59" t="s">
        <v>441</v>
      </c>
      <c r="EG59" t="s">
        <v>442</v>
      </c>
      <c r="EL59" s="10" t="s">
        <v>2160</v>
      </c>
      <c r="EO59" s="10" t="s">
        <v>2161</v>
      </c>
      <c r="ER59" s="10" t="s">
        <v>2162</v>
      </c>
      <c r="EX59" s="10" t="s">
        <v>2163</v>
      </c>
      <c r="FD59" s="10" t="s">
        <v>2164</v>
      </c>
      <c r="FJ59" t="s">
        <v>2094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2183</v>
      </c>
      <c r="C60" t="s">
        <v>2021</v>
      </c>
      <c r="D60" t="s">
        <v>2044</v>
      </c>
      <c r="E60" t="s">
        <v>2027</v>
      </c>
      <c r="F60" t="s">
        <v>2044</v>
      </c>
      <c r="G60" t="s">
        <v>2030</v>
      </c>
      <c r="H60" t="s">
        <v>2115</v>
      </c>
      <c r="I60" t="s">
        <v>2036</v>
      </c>
      <c r="J60">
        <v>5720</v>
      </c>
      <c r="K60" s="9" t="s">
        <v>2116</v>
      </c>
      <c r="L60" t="s">
        <v>2032</v>
      </c>
      <c r="M60" t="s">
        <v>423</v>
      </c>
      <c r="N60" t="s">
        <v>423</v>
      </c>
      <c r="O60">
        <v>72440</v>
      </c>
      <c r="P60" t="s">
        <v>2047</v>
      </c>
      <c r="Q60" s="3" t="s">
        <v>2048</v>
      </c>
      <c r="R60">
        <v>8</v>
      </c>
      <c r="S60" t="s">
        <v>2105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2033</v>
      </c>
      <c r="AF60" t="s">
        <v>2103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1893</v>
      </c>
      <c r="AQ60" t="s">
        <v>2051</v>
      </c>
      <c r="AR60" s="4">
        <f t="shared" si="18"/>
        <v>78</v>
      </c>
      <c r="AS60">
        <v>2</v>
      </c>
      <c r="AT60" t="s">
        <v>2097</v>
      </c>
      <c r="AU60">
        <v>26</v>
      </c>
      <c r="AV60" t="s">
        <v>2052</v>
      </c>
      <c r="AW60">
        <v>22</v>
      </c>
      <c r="AX60">
        <v>4</v>
      </c>
      <c r="BE60">
        <v>2</v>
      </c>
      <c r="BF60" t="s">
        <v>2053</v>
      </c>
      <c r="BG60">
        <v>2</v>
      </c>
      <c r="BI60" t="s">
        <v>537</v>
      </c>
      <c r="BP60">
        <v>3</v>
      </c>
      <c r="BQ60" t="s">
        <v>2054</v>
      </c>
      <c r="BR60">
        <v>6</v>
      </c>
      <c r="BS60" t="s">
        <v>2054</v>
      </c>
      <c r="BV60">
        <v>1</v>
      </c>
      <c r="BW60" t="s">
        <v>2054</v>
      </c>
      <c r="BX60">
        <v>3</v>
      </c>
      <c r="BY60" t="s">
        <v>2054</v>
      </c>
      <c r="CB60">
        <v>2</v>
      </c>
      <c r="CC60" t="s">
        <v>2054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2056</v>
      </c>
      <c r="DC60">
        <v>20</v>
      </c>
      <c r="DD60" t="s">
        <v>2083</v>
      </c>
      <c r="DE60">
        <v>3</v>
      </c>
      <c r="DF60" t="s">
        <v>2056</v>
      </c>
      <c r="DW60">
        <v>9</v>
      </c>
      <c r="DX60" t="s">
        <v>2038</v>
      </c>
      <c r="DY60">
        <v>2024</v>
      </c>
      <c r="DZ60" t="s">
        <v>2106</v>
      </c>
      <c r="EA60" t="s">
        <v>437</v>
      </c>
      <c r="EB60" t="s">
        <v>1806</v>
      </c>
      <c r="EC60" t="s">
        <v>818</v>
      </c>
      <c r="ED60" t="s">
        <v>818</v>
      </c>
      <c r="EF60" t="s">
        <v>441</v>
      </c>
      <c r="EG60" t="s">
        <v>442</v>
      </c>
      <c r="EL60" s="10" t="s">
        <v>2160</v>
      </c>
      <c r="EO60" s="10" t="s">
        <v>2161</v>
      </c>
      <c r="ER60" s="10" t="s">
        <v>2162</v>
      </c>
      <c r="EX60" s="10" t="s">
        <v>2163</v>
      </c>
      <c r="FD60" s="10" t="s">
        <v>2164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2183</v>
      </c>
      <c r="C61" t="s">
        <v>2021</v>
      </c>
      <c r="D61" t="s">
        <v>2045</v>
      </c>
      <c r="E61" t="s">
        <v>2028</v>
      </c>
      <c r="F61" t="s">
        <v>2045</v>
      </c>
      <c r="G61" t="s">
        <v>2030</v>
      </c>
      <c r="H61" t="s">
        <v>2115</v>
      </c>
      <c r="I61" t="s">
        <v>2037</v>
      </c>
      <c r="J61">
        <v>329</v>
      </c>
      <c r="K61" s="9" t="s">
        <v>2116</v>
      </c>
      <c r="L61" t="s">
        <v>2032</v>
      </c>
      <c r="M61" t="s">
        <v>423</v>
      </c>
      <c r="N61" t="s">
        <v>423</v>
      </c>
      <c r="O61">
        <v>72440</v>
      </c>
      <c r="P61" t="s">
        <v>2047</v>
      </c>
      <c r="Q61" s="3" t="s">
        <v>2048</v>
      </c>
      <c r="R61">
        <v>3</v>
      </c>
      <c r="S61" t="s">
        <v>2102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2033</v>
      </c>
      <c r="AF61" t="s">
        <v>2107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1893</v>
      </c>
      <c r="AQ61" t="s">
        <v>2051</v>
      </c>
      <c r="AR61" s="4">
        <f t="shared" si="18"/>
        <v>90</v>
      </c>
      <c r="AS61">
        <v>1</v>
      </c>
      <c r="AT61" t="s">
        <v>2108</v>
      </c>
      <c r="AU61">
        <v>15</v>
      </c>
      <c r="AV61" t="s">
        <v>2052</v>
      </c>
      <c r="AW61">
        <v>7</v>
      </c>
      <c r="AX61">
        <v>8</v>
      </c>
      <c r="BE61">
        <v>1</v>
      </c>
      <c r="BF61" t="s">
        <v>2053</v>
      </c>
      <c r="BI61" t="s">
        <v>2082</v>
      </c>
      <c r="BN61">
        <v>2</v>
      </c>
      <c r="BO61" t="s">
        <v>2054</v>
      </c>
      <c r="BR61">
        <v>3</v>
      </c>
      <c r="BS61" t="s">
        <v>2054</v>
      </c>
      <c r="BV61">
        <v>1</v>
      </c>
      <c r="BW61" t="s">
        <v>2054</v>
      </c>
      <c r="BX61">
        <v>3</v>
      </c>
      <c r="BY61" t="s">
        <v>2054</v>
      </c>
      <c r="BZ61">
        <v>3</v>
      </c>
      <c r="CA61" t="s">
        <v>2054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2056</v>
      </c>
      <c r="DC61">
        <v>20</v>
      </c>
      <c r="DD61" t="s">
        <v>2083</v>
      </c>
      <c r="DE61">
        <v>25</v>
      </c>
      <c r="DF61" t="s">
        <v>2056</v>
      </c>
      <c r="DW61">
        <v>9</v>
      </c>
      <c r="DX61" t="s">
        <v>2038</v>
      </c>
      <c r="DY61">
        <v>2024</v>
      </c>
      <c r="DZ61" t="s">
        <v>2109</v>
      </c>
      <c r="EA61" t="s">
        <v>2110</v>
      </c>
      <c r="EB61" t="s">
        <v>1806</v>
      </c>
      <c r="EC61" t="s">
        <v>818</v>
      </c>
      <c r="ED61" t="s">
        <v>2078</v>
      </c>
      <c r="EF61" t="s">
        <v>441</v>
      </c>
      <c r="EG61" t="s">
        <v>442</v>
      </c>
      <c r="EL61" s="10" t="s">
        <v>2160</v>
      </c>
      <c r="EO61" s="10" t="s">
        <v>2161</v>
      </c>
      <c r="ER61" s="10" t="s">
        <v>2162</v>
      </c>
      <c r="EX61" s="10" t="s">
        <v>2163</v>
      </c>
      <c r="FD61" s="10" t="s">
        <v>2164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6"/>
        <v>ALTO</v>
      </c>
    </row>
    <row r="62" spans="1:179" x14ac:dyDescent="0.3">
      <c r="A62">
        <v>60</v>
      </c>
      <c r="B62" t="s">
        <v>2183</v>
      </c>
      <c r="C62" t="s">
        <v>2021</v>
      </c>
      <c r="D62" t="s">
        <v>2046</v>
      </c>
      <c r="E62" t="s">
        <v>2029</v>
      </c>
      <c r="F62" t="s">
        <v>2046</v>
      </c>
      <c r="G62" t="s">
        <v>2030</v>
      </c>
      <c r="H62" t="s">
        <v>2115</v>
      </c>
      <c r="I62" t="s">
        <v>2034</v>
      </c>
      <c r="J62">
        <v>5904</v>
      </c>
      <c r="K62" s="9" t="s">
        <v>2116</v>
      </c>
      <c r="L62" t="s">
        <v>2032</v>
      </c>
      <c r="M62" t="s">
        <v>423</v>
      </c>
      <c r="N62" t="s">
        <v>423</v>
      </c>
      <c r="O62">
        <v>72440</v>
      </c>
      <c r="P62" t="s">
        <v>2047</v>
      </c>
      <c r="Q62" s="3" t="s">
        <v>2048</v>
      </c>
      <c r="R62">
        <v>9</v>
      </c>
      <c r="S62" t="s">
        <v>2111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2033</v>
      </c>
      <c r="AF62" t="s">
        <v>2112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1893</v>
      </c>
      <c r="AQ62" t="s">
        <v>2051</v>
      </c>
      <c r="AR62" s="4">
        <f t="shared" si="18"/>
        <v>38</v>
      </c>
      <c r="AS62">
        <v>2</v>
      </c>
      <c r="AT62" t="s">
        <v>2113</v>
      </c>
      <c r="AU62">
        <v>12</v>
      </c>
      <c r="AV62" t="s">
        <v>2052</v>
      </c>
      <c r="AW62">
        <v>11</v>
      </c>
      <c r="AX62">
        <v>1</v>
      </c>
      <c r="BE62">
        <v>1</v>
      </c>
      <c r="BF62" t="s">
        <v>2053</v>
      </c>
      <c r="BI62" t="s">
        <v>537</v>
      </c>
      <c r="BL62">
        <v>1</v>
      </c>
      <c r="BM62" t="s">
        <v>753</v>
      </c>
      <c r="BN62">
        <v>2</v>
      </c>
      <c r="BO62" t="s">
        <v>2054</v>
      </c>
      <c r="BR62">
        <v>5</v>
      </c>
      <c r="BS62" t="s">
        <v>2054</v>
      </c>
      <c r="BT62">
        <v>2</v>
      </c>
      <c r="BU62" t="s">
        <v>2054</v>
      </c>
      <c r="BX62">
        <v>1</v>
      </c>
      <c r="BY62" t="s">
        <v>2054</v>
      </c>
      <c r="CB62">
        <v>2</v>
      </c>
      <c r="CC62" t="s">
        <v>2054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2083</v>
      </c>
      <c r="DE62">
        <v>2</v>
      </c>
      <c r="DF62" t="s">
        <v>2056</v>
      </c>
      <c r="DW62">
        <v>9</v>
      </c>
      <c r="DX62" t="s">
        <v>2038</v>
      </c>
      <c r="DY62">
        <v>2024</v>
      </c>
      <c r="DZ62" t="s">
        <v>2114</v>
      </c>
      <c r="EA62" t="s">
        <v>437</v>
      </c>
      <c r="EB62" t="s">
        <v>1806</v>
      </c>
      <c r="EC62" t="s">
        <v>818</v>
      </c>
      <c r="ED62" t="s">
        <v>818</v>
      </c>
      <c r="EF62" t="s">
        <v>441</v>
      </c>
      <c r="EG62" t="s">
        <v>442</v>
      </c>
      <c r="EL62" s="10" t="s">
        <v>2160</v>
      </c>
      <c r="EO62" s="10" t="s">
        <v>2161</v>
      </c>
      <c r="ER62" s="10" t="s">
        <v>2162</v>
      </c>
      <c r="EX62" s="10" t="s">
        <v>2163</v>
      </c>
      <c r="FD62" s="10" t="s">
        <v>2164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6"/>
        <v>ORDINARIO</v>
      </c>
    </row>
    <row r="63" spans="1:179" x14ac:dyDescent="0.3">
      <c r="A63">
        <v>61</v>
      </c>
      <c r="B63" t="s">
        <v>550</v>
      </c>
      <c r="C63" t="s">
        <v>2747</v>
      </c>
      <c r="D63" t="s">
        <v>2165</v>
      </c>
      <c r="E63" t="s">
        <v>2166</v>
      </c>
      <c r="G63" t="s">
        <v>2745</v>
      </c>
      <c r="H63" t="s">
        <v>2744</v>
      </c>
      <c r="I63" t="s">
        <v>2167</v>
      </c>
      <c r="J63">
        <v>129</v>
      </c>
      <c r="K63" s="9" t="s">
        <v>992</v>
      </c>
      <c r="L63" t="s">
        <v>2743</v>
      </c>
      <c r="M63" t="s">
        <v>1479</v>
      </c>
      <c r="N63" t="s">
        <v>423</v>
      </c>
      <c r="O63">
        <v>72830</v>
      </c>
      <c r="P63">
        <v>2213924942</v>
      </c>
      <c r="Q63" s="3" t="s">
        <v>2168</v>
      </c>
      <c r="R63" t="s">
        <v>2169</v>
      </c>
      <c r="S63" t="s">
        <v>2746</v>
      </c>
      <c r="T63" t="s">
        <v>2210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2170</v>
      </c>
      <c r="AF63" t="s">
        <v>2171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2172</v>
      </c>
      <c r="AR63" s="4">
        <f t="shared" si="18"/>
        <v>39</v>
      </c>
      <c r="AS63">
        <v>1</v>
      </c>
      <c r="AT63" t="s">
        <v>431</v>
      </c>
      <c r="AU63">
        <v>11</v>
      </c>
      <c r="AV63" t="s">
        <v>2499</v>
      </c>
      <c r="AW63">
        <v>11</v>
      </c>
      <c r="BE63">
        <v>1</v>
      </c>
      <c r="BF63" t="s">
        <v>2053</v>
      </c>
      <c r="BI63" t="s">
        <v>2208</v>
      </c>
      <c r="BL63">
        <v>11</v>
      </c>
      <c r="BM63" t="s">
        <v>2499</v>
      </c>
      <c r="CD63">
        <v>13</v>
      </c>
      <c r="CF63">
        <v>3</v>
      </c>
      <c r="CG63">
        <v>6</v>
      </c>
      <c r="CH63">
        <v>2</v>
      </c>
      <c r="CI63">
        <v>2</v>
      </c>
      <c r="CJ63">
        <v>1</v>
      </c>
      <c r="CK63" s="4">
        <f t="shared" si="19"/>
        <v>4</v>
      </c>
      <c r="CL63">
        <v>4</v>
      </c>
      <c r="CM63">
        <v>5</v>
      </c>
      <c r="DW63">
        <v>16</v>
      </c>
      <c r="DX63" t="s">
        <v>2038</v>
      </c>
      <c r="DY63">
        <v>2014</v>
      </c>
      <c r="DZ63" t="s">
        <v>2173</v>
      </c>
      <c r="EA63" t="s">
        <v>2174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0" t="s">
        <v>2170</v>
      </c>
      <c r="EL63" s="10" t="s">
        <v>2175</v>
      </c>
      <c r="EO63" s="10" t="s">
        <v>2176</v>
      </c>
      <c r="ER63" s="10" t="s">
        <v>2177</v>
      </c>
      <c r="EU63" s="10" t="s">
        <v>2178</v>
      </c>
      <c r="EX63" s="10" t="s">
        <v>2179</v>
      </c>
      <c r="FA63" s="10" t="s">
        <v>2180</v>
      </c>
      <c r="FD63" s="10" t="s">
        <v>2181</v>
      </c>
      <c r="FG63" s="10" t="s">
        <v>2182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>IF(W63&gt;=3000,"ALTO",IF(FV63&gt;=1,"ALTO","ORDINARIO"))</f>
        <v>ALTO</v>
      </c>
    </row>
    <row r="64" spans="1:179" x14ac:dyDescent="0.3">
      <c r="A64">
        <v>62</v>
      </c>
      <c r="B64" t="s">
        <v>2201</v>
      </c>
      <c r="C64" t="s">
        <v>2184</v>
      </c>
      <c r="D64" t="s">
        <v>2357</v>
      </c>
      <c r="E64" t="s">
        <v>2185</v>
      </c>
      <c r="G64" t="s">
        <v>2186</v>
      </c>
      <c r="H64" t="s">
        <v>2187</v>
      </c>
      <c r="I64" t="s">
        <v>1667</v>
      </c>
      <c r="J64">
        <v>2306</v>
      </c>
      <c r="K64" t="s">
        <v>847</v>
      </c>
      <c r="L64" t="s">
        <v>2188</v>
      </c>
      <c r="M64" t="s">
        <v>423</v>
      </c>
      <c r="N64" t="s">
        <v>423</v>
      </c>
      <c r="O64">
        <v>72240</v>
      </c>
      <c r="P64">
        <v>2221529019</v>
      </c>
      <c r="Q64" s="3" t="s">
        <v>2189</v>
      </c>
      <c r="S64" t="s">
        <v>2202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2203</v>
      </c>
      <c r="AF64" t="s">
        <v>2190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2382</v>
      </c>
      <c r="AQ64" t="s">
        <v>2239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2207</v>
      </c>
      <c r="AW64">
        <v>2</v>
      </c>
      <c r="BE64">
        <v>1</v>
      </c>
      <c r="BF64" t="s">
        <v>2229</v>
      </c>
      <c r="BI64" t="s">
        <v>2208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2038</v>
      </c>
      <c r="DY64">
        <v>2024</v>
      </c>
      <c r="DZ64" t="s">
        <v>2204</v>
      </c>
      <c r="EA64" t="s">
        <v>2205</v>
      </c>
      <c r="EB64" t="s">
        <v>2206</v>
      </c>
      <c r="EC64" t="s">
        <v>1667</v>
      </c>
      <c r="ED64" t="s">
        <v>990</v>
      </c>
      <c r="EF64" t="s">
        <v>441</v>
      </c>
      <c r="EG64" t="s">
        <v>442</v>
      </c>
      <c r="EI64" s="10" t="s">
        <v>2191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ref="FW64:FW127" si="27">IF(W64&gt;=3000,"ALTO",IF(FV64&gt;=1,"ALTO","ORDINARIO"))</f>
        <v>ORDINARIO</v>
      </c>
    </row>
    <row r="65" spans="1:179" x14ac:dyDescent="0.3">
      <c r="A65">
        <v>63</v>
      </c>
      <c r="B65" t="s">
        <v>2201</v>
      </c>
      <c r="C65" t="s">
        <v>2184</v>
      </c>
      <c r="D65" t="s">
        <v>2358</v>
      </c>
      <c r="E65" t="s">
        <v>2185</v>
      </c>
      <c r="G65" t="s">
        <v>2186</v>
      </c>
      <c r="H65" t="s">
        <v>2187</v>
      </c>
      <c r="I65" t="s">
        <v>2192</v>
      </c>
      <c r="J65">
        <v>3532</v>
      </c>
      <c r="K65" t="s">
        <v>1478</v>
      </c>
      <c r="L65" t="s">
        <v>2193</v>
      </c>
      <c r="M65" t="s">
        <v>423</v>
      </c>
      <c r="N65" t="s">
        <v>423</v>
      </c>
      <c r="O65">
        <v>72530</v>
      </c>
      <c r="P65">
        <v>2221568283</v>
      </c>
      <c r="Q65" s="3" t="s">
        <v>2194</v>
      </c>
      <c r="S65" t="s">
        <v>2209</v>
      </c>
      <c r="T65" t="s">
        <v>2210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1226</v>
      </c>
      <c r="AE65" t="s">
        <v>2203</v>
      </c>
      <c r="AF65" t="s">
        <v>2195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2382</v>
      </c>
      <c r="AQ65" t="s">
        <v>2239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1020</v>
      </c>
      <c r="AW65">
        <v>2</v>
      </c>
      <c r="BE65">
        <v>1</v>
      </c>
      <c r="BF65" t="s">
        <v>2229</v>
      </c>
      <c r="BI65" t="s">
        <v>2208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2038</v>
      </c>
      <c r="DY65">
        <v>2024</v>
      </c>
      <c r="DZ65" t="s">
        <v>2211</v>
      </c>
      <c r="EA65" t="s">
        <v>2212</v>
      </c>
      <c r="EB65" t="s">
        <v>1324</v>
      </c>
      <c r="EC65" t="s">
        <v>2213</v>
      </c>
      <c r="ED65" t="s">
        <v>2214</v>
      </c>
      <c r="EF65" t="s">
        <v>441</v>
      </c>
      <c r="EG65" t="s">
        <v>442</v>
      </c>
      <c r="EI65" s="10" t="s">
        <v>2196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2201</v>
      </c>
      <c r="C66" t="s">
        <v>2184</v>
      </c>
      <c r="D66" t="s">
        <v>2359</v>
      </c>
      <c r="E66" t="s">
        <v>2185</v>
      </c>
      <c r="G66" t="s">
        <v>2186</v>
      </c>
      <c r="H66" t="s">
        <v>2187</v>
      </c>
      <c r="I66" t="s">
        <v>2197</v>
      </c>
      <c r="J66">
        <v>7736</v>
      </c>
      <c r="K66" t="s">
        <v>1567</v>
      </c>
      <c r="L66" t="s">
        <v>2198</v>
      </c>
      <c r="M66" t="s">
        <v>423</v>
      </c>
      <c r="N66" t="s">
        <v>423</v>
      </c>
      <c r="O66">
        <v>72583</v>
      </c>
      <c r="P66">
        <v>5512287508</v>
      </c>
      <c r="Q66" s="3" t="s">
        <v>2199</v>
      </c>
      <c r="R66">
        <v>4</v>
      </c>
      <c r="S66" t="s">
        <v>2215</v>
      </c>
      <c r="T66" t="s">
        <v>2210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2203</v>
      </c>
      <c r="AF66" t="s">
        <v>2200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2382</v>
      </c>
      <c r="AQ66" t="s">
        <v>2239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2207</v>
      </c>
      <c r="AW66">
        <v>1</v>
      </c>
      <c r="AX66">
        <v>1</v>
      </c>
      <c r="BE66">
        <v>1</v>
      </c>
      <c r="BF66" t="s">
        <v>2229</v>
      </c>
      <c r="BI66" t="s">
        <v>2208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2038</v>
      </c>
      <c r="DY66">
        <v>2024</v>
      </c>
      <c r="DZ66" t="s">
        <v>2216</v>
      </c>
      <c r="EA66" t="s">
        <v>2217</v>
      </c>
      <c r="EB66" t="s">
        <v>2218</v>
      </c>
      <c r="EC66" t="s">
        <v>2218</v>
      </c>
      <c r="ED66" t="s">
        <v>2219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2201</v>
      </c>
      <c r="C67" t="s">
        <v>2184</v>
      </c>
      <c r="D67" t="s">
        <v>2360</v>
      </c>
      <c r="E67" t="s">
        <v>2185</v>
      </c>
      <c r="G67" t="s">
        <v>2186</v>
      </c>
      <c r="H67" t="s">
        <v>2187</v>
      </c>
      <c r="I67" t="s">
        <v>2220</v>
      </c>
      <c r="J67">
        <v>6348</v>
      </c>
      <c r="K67" t="s">
        <v>2221</v>
      </c>
      <c r="L67" t="s">
        <v>2222</v>
      </c>
      <c r="M67" t="s">
        <v>423</v>
      </c>
      <c r="N67" t="s">
        <v>423</v>
      </c>
      <c r="O67">
        <v>72470</v>
      </c>
      <c r="P67">
        <v>2221938507</v>
      </c>
      <c r="Q67" s="3" t="s">
        <v>2223</v>
      </c>
      <c r="R67">
        <v>6</v>
      </c>
      <c r="S67">
        <v>2018</v>
      </c>
      <c r="T67" t="s">
        <v>2210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1226</v>
      </c>
      <c r="AE67" t="s">
        <v>2203</v>
      </c>
      <c r="AF67" t="s">
        <v>2224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2382</v>
      </c>
      <c r="AQ67" t="s">
        <v>2239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2207</v>
      </c>
      <c r="AW67">
        <v>1</v>
      </c>
      <c r="AX67">
        <v>1</v>
      </c>
      <c r="BE67">
        <v>1</v>
      </c>
      <c r="BF67" t="s">
        <v>2229</v>
      </c>
      <c r="BI67" t="s">
        <v>2208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2038</v>
      </c>
      <c r="DY67">
        <v>2024</v>
      </c>
      <c r="DZ67" t="s">
        <v>2225</v>
      </c>
      <c r="EA67" t="s">
        <v>2226</v>
      </c>
      <c r="EB67" t="s">
        <v>2227</v>
      </c>
      <c r="EC67" t="s">
        <v>2222</v>
      </c>
      <c r="ED67" t="s">
        <v>2228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2201</v>
      </c>
      <c r="C68" t="s">
        <v>2184</v>
      </c>
      <c r="D68" t="s">
        <v>2361</v>
      </c>
      <c r="E68" t="s">
        <v>2185</v>
      </c>
      <c r="G68" t="s">
        <v>2186</v>
      </c>
      <c r="H68" t="s">
        <v>2187</v>
      </c>
      <c r="I68" t="s">
        <v>1667</v>
      </c>
      <c r="J68">
        <v>12923</v>
      </c>
      <c r="K68" t="s">
        <v>991</v>
      </c>
      <c r="L68" t="s">
        <v>2230</v>
      </c>
      <c r="M68" t="s">
        <v>423</v>
      </c>
      <c r="N68" t="s">
        <v>423</v>
      </c>
      <c r="O68">
        <v>72498</v>
      </c>
      <c r="P68">
        <v>2223234754</v>
      </c>
      <c r="Q68" s="3" t="s">
        <v>2231</v>
      </c>
      <c r="R68">
        <v>10</v>
      </c>
      <c r="S68" t="s">
        <v>2232</v>
      </c>
      <c r="T68" t="s">
        <v>2210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2203</v>
      </c>
      <c r="AF68" t="s">
        <v>2233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2382</v>
      </c>
      <c r="AQ68" t="s">
        <v>2239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2207</v>
      </c>
      <c r="AW68">
        <v>1</v>
      </c>
      <c r="AX68">
        <v>1</v>
      </c>
      <c r="BE68">
        <v>1</v>
      </c>
      <c r="BF68" t="s">
        <v>2229</v>
      </c>
      <c r="BI68" t="s">
        <v>2208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2038</v>
      </c>
      <c r="DY68">
        <v>2024</v>
      </c>
      <c r="DZ68" t="s">
        <v>2234</v>
      </c>
      <c r="EA68" t="s">
        <v>2235</v>
      </c>
      <c r="EB68" t="s">
        <v>2236</v>
      </c>
      <c r="EC68" t="s">
        <v>2237</v>
      </c>
      <c r="ED68" t="s">
        <v>2238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2201</v>
      </c>
      <c r="C69" t="s">
        <v>2184</v>
      </c>
      <c r="D69" t="s">
        <v>2362</v>
      </c>
      <c r="E69" t="s">
        <v>2185</v>
      </c>
      <c r="G69" t="s">
        <v>2186</v>
      </c>
      <c r="H69" t="s">
        <v>2187</v>
      </c>
      <c r="I69" t="s">
        <v>2318</v>
      </c>
      <c r="J69">
        <v>1146</v>
      </c>
      <c r="K69" t="s">
        <v>991</v>
      </c>
      <c r="L69" t="s">
        <v>2319</v>
      </c>
      <c r="M69" t="s">
        <v>1391</v>
      </c>
      <c r="N69" t="s">
        <v>423</v>
      </c>
      <c r="O69">
        <v>74260</v>
      </c>
      <c r="P69">
        <v>2447859884</v>
      </c>
      <c r="Q69" s="3" t="s">
        <v>2320</v>
      </c>
      <c r="R69">
        <v>8</v>
      </c>
      <c r="S69">
        <v>2026</v>
      </c>
      <c r="T69" t="s">
        <v>2210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2323</v>
      </c>
      <c r="AE69" t="s">
        <v>2203</v>
      </c>
      <c r="AF69" t="s">
        <v>2321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2382</v>
      </c>
      <c r="AQ69" t="s">
        <v>2239</v>
      </c>
      <c r="AR69" s="4">
        <f t="shared" si="28"/>
        <v>12</v>
      </c>
      <c r="AS69">
        <v>1</v>
      </c>
      <c r="AT69" t="s">
        <v>431</v>
      </c>
      <c r="AU69">
        <v>2</v>
      </c>
      <c r="AV69" t="s">
        <v>2207</v>
      </c>
      <c r="AW69">
        <v>1</v>
      </c>
      <c r="AX69">
        <v>1</v>
      </c>
      <c r="BC69">
        <v>1</v>
      </c>
      <c r="BD69" t="s">
        <v>431</v>
      </c>
      <c r="BE69">
        <v>1</v>
      </c>
      <c r="BF69" t="s">
        <v>2229</v>
      </c>
      <c r="BI69" t="s">
        <v>2208</v>
      </c>
      <c r="BL69">
        <v>2</v>
      </c>
      <c r="BM69" t="s">
        <v>855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855</v>
      </c>
      <c r="DW69">
        <v>4</v>
      </c>
      <c r="DX69" t="s">
        <v>2255</v>
      </c>
      <c r="DY69">
        <v>2024</v>
      </c>
      <c r="DZ69" t="s">
        <v>2366</v>
      </c>
      <c r="EA69" t="s">
        <v>2018</v>
      </c>
      <c r="EB69" t="s">
        <v>2367</v>
      </c>
      <c r="EC69" t="s">
        <v>2368</v>
      </c>
      <c r="ED69" t="s">
        <v>2369</v>
      </c>
      <c r="EF69" t="s">
        <v>441</v>
      </c>
      <c r="EG69" t="s">
        <v>442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454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2201</v>
      </c>
      <c r="C70" t="s">
        <v>2184</v>
      </c>
      <c r="D70" s="6" t="s">
        <v>2363</v>
      </c>
      <c r="E70" t="s">
        <v>2185</v>
      </c>
      <c r="G70" t="s">
        <v>2186</v>
      </c>
      <c r="H70" t="s">
        <v>2187</v>
      </c>
      <c r="I70" t="s">
        <v>2307</v>
      </c>
      <c r="J70" t="s">
        <v>2308</v>
      </c>
      <c r="K70" t="s">
        <v>2309</v>
      </c>
      <c r="L70" t="s">
        <v>421</v>
      </c>
      <c r="M70" t="s">
        <v>2310</v>
      </c>
      <c r="N70" t="s">
        <v>423</v>
      </c>
      <c r="O70">
        <v>73310</v>
      </c>
      <c r="P70">
        <v>7971480266</v>
      </c>
      <c r="Q70" s="3" t="s">
        <v>2311</v>
      </c>
      <c r="R70">
        <v>3</v>
      </c>
      <c r="S70" t="s">
        <v>2312</v>
      </c>
      <c r="T70" t="s">
        <v>2210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848</v>
      </c>
      <c r="AE70" t="s">
        <v>2203</v>
      </c>
      <c r="AF70" t="s">
        <v>2313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2382</v>
      </c>
      <c r="AQ70" t="s">
        <v>2239</v>
      </c>
      <c r="AR70" s="4">
        <f t="shared" si="28"/>
        <v>11</v>
      </c>
      <c r="AS70">
        <v>1</v>
      </c>
      <c r="AT70" t="s">
        <v>431</v>
      </c>
      <c r="AU70">
        <v>2</v>
      </c>
      <c r="AV70" t="s">
        <v>2207</v>
      </c>
      <c r="AW70">
        <v>1</v>
      </c>
      <c r="AX70">
        <v>1</v>
      </c>
      <c r="BE70">
        <v>1</v>
      </c>
      <c r="BF70" t="s">
        <v>2229</v>
      </c>
      <c r="BI70" t="s">
        <v>2208</v>
      </c>
      <c r="BL70">
        <v>2</v>
      </c>
      <c r="BM70" t="s">
        <v>855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855</v>
      </c>
      <c r="DW70">
        <v>5</v>
      </c>
      <c r="DX70" t="s">
        <v>2255</v>
      </c>
      <c r="DY70">
        <v>2024</v>
      </c>
      <c r="DZ70" t="s">
        <v>2314</v>
      </c>
      <c r="EA70" t="s">
        <v>2315</v>
      </c>
      <c r="EB70" t="s">
        <v>439</v>
      </c>
      <c r="EC70" t="s">
        <v>2316</v>
      </c>
      <c r="ED70" t="s">
        <v>2317</v>
      </c>
      <c r="EF70" t="s">
        <v>441</v>
      </c>
      <c r="EG70" t="s">
        <v>442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454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2201</v>
      </c>
      <c r="C71" t="s">
        <v>2184</v>
      </c>
      <c r="D71" t="s">
        <v>2364</v>
      </c>
      <c r="E71" t="s">
        <v>2185</v>
      </c>
      <c r="G71" t="s">
        <v>2186</v>
      </c>
      <c r="H71" t="s">
        <v>2187</v>
      </c>
      <c r="I71" t="s">
        <v>756</v>
      </c>
      <c r="J71">
        <v>22</v>
      </c>
      <c r="L71" t="s">
        <v>421</v>
      </c>
      <c r="M71" t="s">
        <v>2322</v>
      </c>
      <c r="N71" t="s">
        <v>423</v>
      </c>
      <c r="O71">
        <v>73170</v>
      </c>
      <c r="P71">
        <v>7713610902</v>
      </c>
      <c r="Q71" s="3" t="s">
        <v>2326</v>
      </c>
      <c r="S71" t="s">
        <v>2370</v>
      </c>
      <c r="T71" t="s">
        <v>2210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848</v>
      </c>
      <c r="AE71" t="s">
        <v>2203</v>
      </c>
      <c r="AF71" t="s">
        <v>2324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2382</v>
      </c>
      <c r="AQ71" t="s">
        <v>2239</v>
      </c>
      <c r="AR71" s="4">
        <f t="shared" si="28"/>
        <v>11</v>
      </c>
      <c r="AS71">
        <v>1</v>
      </c>
      <c r="AT71" t="s">
        <v>431</v>
      </c>
      <c r="AU71">
        <v>2</v>
      </c>
      <c r="AV71" t="s">
        <v>2207</v>
      </c>
      <c r="AW71">
        <v>1</v>
      </c>
      <c r="AX71">
        <v>1</v>
      </c>
      <c r="BE71">
        <v>1</v>
      </c>
      <c r="BF71" t="s">
        <v>2229</v>
      </c>
      <c r="BI71" t="s">
        <v>2208</v>
      </c>
      <c r="BL71">
        <v>2</v>
      </c>
      <c r="BM71" t="s">
        <v>855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855</v>
      </c>
      <c r="DW71">
        <v>5</v>
      </c>
      <c r="DX71" t="s">
        <v>2255</v>
      </c>
      <c r="DY71">
        <v>2024</v>
      </c>
      <c r="DZ71" t="s">
        <v>2371</v>
      </c>
      <c r="EA71" t="s">
        <v>2372</v>
      </c>
      <c r="EB71" t="s">
        <v>2373</v>
      </c>
      <c r="EC71" t="s">
        <v>2374</v>
      </c>
      <c r="ED71" t="s">
        <v>2375</v>
      </c>
      <c r="EF71" t="s">
        <v>441</v>
      </c>
      <c r="EG71" t="s">
        <v>442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454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2201</v>
      </c>
      <c r="C72" t="s">
        <v>2184</v>
      </c>
      <c r="D72" t="s">
        <v>2365</v>
      </c>
      <c r="E72" t="s">
        <v>2185</v>
      </c>
      <c r="G72" t="s">
        <v>2186</v>
      </c>
      <c r="H72" t="s">
        <v>2187</v>
      </c>
      <c r="I72" t="s">
        <v>756</v>
      </c>
      <c r="J72">
        <v>26</v>
      </c>
      <c r="L72" t="s">
        <v>421</v>
      </c>
      <c r="M72" t="s">
        <v>1225</v>
      </c>
      <c r="N72" t="s">
        <v>423</v>
      </c>
      <c r="O72">
        <v>74400</v>
      </c>
      <c r="P72">
        <v>2431037802</v>
      </c>
      <c r="Q72" s="3" t="s">
        <v>2325</v>
      </c>
      <c r="R72">
        <v>1</v>
      </c>
      <c r="S72" t="s">
        <v>2376</v>
      </c>
      <c r="T72" t="s">
        <v>2210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848</v>
      </c>
      <c r="AE72" t="s">
        <v>2203</v>
      </c>
      <c r="AF72" t="s">
        <v>2327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2382</v>
      </c>
      <c r="AQ72" t="s">
        <v>2239</v>
      </c>
      <c r="AR72" s="4">
        <f t="shared" si="28"/>
        <v>9</v>
      </c>
      <c r="AS72">
        <v>1</v>
      </c>
      <c r="AT72" t="s">
        <v>431</v>
      </c>
      <c r="AU72">
        <v>2</v>
      </c>
      <c r="AV72" t="s">
        <v>2207</v>
      </c>
      <c r="AW72">
        <v>2</v>
      </c>
      <c r="BE72">
        <v>1</v>
      </c>
      <c r="BF72" t="s">
        <v>2229</v>
      </c>
      <c r="BI72" t="s">
        <v>2208</v>
      </c>
      <c r="BL72">
        <v>2</v>
      </c>
      <c r="BM72" t="s">
        <v>855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855</v>
      </c>
      <c r="DW72">
        <v>4</v>
      </c>
      <c r="DX72" t="s">
        <v>2255</v>
      </c>
      <c r="DY72">
        <v>2024</v>
      </c>
      <c r="DZ72" t="s">
        <v>2377</v>
      </c>
      <c r="EA72" t="s">
        <v>2378</v>
      </c>
      <c r="EB72" t="s">
        <v>2379</v>
      </c>
      <c r="EC72" t="s">
        <v>2380</v>
      </c>
      <c r="ED72" t="s">
        <v>2381</v>
      </c>
      <c r="EF72" t="s">
        <v>441</v>
      </c>
      <c r="EG72" t="s">
        <v>442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454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2240</v>
      </c>
      <c r="D73" t="s">
        <v>2241</v>
      </c>
      <c r="E73" t="s">
        <v>2242</v>
      </c>
      <c r="G73" t="s">
        <v>2243</v>
      </c>
      <c r="H73" t="s">
        <v>2260</v>
      </c>
      <c r="I73" t="s">
        <v>2244</v>
      </c>
      <c r="J73">
        <v>107</v>
      </c>
      <c r="K73" t="s">
        <v>2245</v>
      </c>
      <c r="L73" t="s">
        <v>421</v>
      </c>
      <c r="M73" t="s">
        <v>2246</v>
      </c>
      <c r="N73" t="s">
        <v>423</v>
      </c>
      <c r="O73">
        <v>72980</v>
      </c>
      <c r="P73">
        <v>2241240669</v>
      </c>
      <c r="Q73" s="3" t="s">
        <v>2247</v>
      </c>
      <c r="S73" t="s">
        <v>2248</v>
      </c>
      <c r="T73" t="s">
        <v>2210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2249</v>
      </c>
      <c r="AE73" t="s">
        <v>2250</v>
      </c>
      <c r="AF73" t="s">
        <v>2251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2252</v>
      </c>
      <c r="AQ73" t="s">
        <v>2253</v>
      </c>
      <c r="AR73" s="4">
        <f t="shared" si="28"/>
        <v>6</v>
      </c>
      <c r="AS73">
        <v>1</v>
      </c>
      <c r="AT73" t="s">
        <v>2098</v>
      </c>
      <c r="AU73">
        <v>2</v>
      </c>
      <c r="AV73" t="s">
        <v>2098</v>
      </c>
      <c r="AW73">
        <v>2</v>
      </c>
      <c r="BE73">
        <v>1</v>
      </c>
      <c r="BF73" t="s">
        <v>2254</v>
      </c>
      <c r="BI73" t="s">
        <v>2208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2255</v>
      </c>
      <c r="DY73">
        <v>2024</v>
      </c>
      <c r="DZ73" t="s">
        <v>2256</v>
      </c>
      <c r="EA73" t="s">
        <v>2257</v>
      </c>
      <c r="EB73" t="s">
        <v>2258</v>
      </c>
      <c r="EC73" t="s">
        <v>2257</v>
      </c>
      <c r="ED73" t="s">
        <v>439</v>
      </c>
      <c r="EF73" t="s">
        <v>441</v>
      </c>
      <c r="EG73" t="s">
        <v>442</v>
      </c>
      <c r="EI73" s="10" t="s">
        <v>2259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2240</v>
      </c>
      <c r="D74" t="s">
        <v>2241</v>
      </c>
      <c r="E74" t="s">
        <v>2242</v>
      </c>
      <c r="G74" t="s">
        <v>2243</v>
      </c>
      <c r="H74" t="s">
        <v>2260</v>
      </c>
      <c r="I74" t="s">
        <v>2261</v>
      </c>
      <c r="J74" t="s">
        <v>2262</v>
      </c>
      <c r="K74" t="s">
        <v>2263</v>
      </c>
      <c r="L74" t="s">
        <v>2264</v>
      </c>
      <c r="M74" t="s">
        <v>2246</v>
      </c>
      <c r="N74" t="s">
        <v>423</v>
      </c>
      <c r="O74">
        <v>72995</v>
      </c>
      <c r="P74">
        <v>2241240669</v>
      </c>
      <c r="Q74" s="3" t="s">
        <v>2265</v>
      </c>
      <c r="S74" t="s">
        <v>2266</v>
      </c>
      <c r="T74" t="s">
        <v>2210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2250</v>
      </c>
      <c r="AF74" t="s">
        <v>2267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2252</v>
      </c>
      <c r="AQ74" t="s">
        <v>2253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2268</v>
      </c>
      <c r="AW74">
        <v>2</v>
      </c>
      <c r="BE74">
        <v>1</v>
      </c>
      <c r="BF74" t="s">
        <v>2254</v>
      </c>
      <c r="BI74" t="s">
        <v>2208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2255</v>
      </c>
      <c r="DY74">
        <v>2024</v>
      </c>
      <c r="DZ74" t="s">
        <v>2269</v>
      </c>
      <c r="EA74" t="s">
        <v>2270</v>
      </c>
      <c r="EB74" t="s">
        <v>2270</v>
      </c>
      <c r="EC74" t="s">
        <v>1779</v>
      </c>
      <c r="ED74" t="s">
        <v>2271</v>
      </c>
      <c r="EF74" t="s">
        <v>441</v>
      </c>
      <c r="EG74" t="s">
        <v>442</v>
      </c>
      <c r="EI74" s="10" t="s">
        <v>2272</v>
      </c>
      <c r="EL74" s="10" t="s">
        <v>2273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2201</v>
      </c>
      <c r="C75" t="s">
        <v>2184</v>
      </c>
      <c r="D75" t="s">
        <v>2354</v>
      </c>
      <c r="E75" t="s">
        <v>2185</v>
      </c>
      <c r="G75" t="s">
        <v>2286</v>
      </c>
      <c r="H75" t="s">
        <v>2187</v>
      </c>
      <c r="I75" t="s">
        <v>2287</v>
      </c>
      <c r="J75">
        <v>216</v>
      </c>
      <c r="K75" t="s">
        <v>847</v>
      </c>
      <c r="L75" t="s">
        <v>421</v>
      </c>
      <c r="M75" t="s">
        <v>1913</v>
      </c>
      <c r="N75" t="s">
        <v>423</v>
      </c>
      <c r="O75">
        <v>75700</v>
      </c>
      <c r="P75">
        <v>2381366920</v>
      </c>
      <c r="Q75" s="3" t="s">
        <v>2288</v>
      </c>
      <c r="S75" t="s">
        <v>2289</v>
      </c>
      <c r="T75" t="s">
        <v>2210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848</v>
      </c>
      <c r="AE75" t="s">
        <v>2203</v>
      </c>
      <c r="AF75" t="s">
        <v>2290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2382</v>
      </c>
      <c r="AQ75" t="s">
        <v>2239</v>
      </c>
      <c r="AR75" s="4">
        <f t="shared" si="28"/>
        <v>7</v>
      </c>
      <c r="AS75">
        <v>1</v>
      </c>
      <c r="AT75" t="s">
        <v>431</v>
      </c>
      <c r="AU75">
        <v>2</v>
      </c>
      <c r="AV75" t="s">
        <v>2296</v>
      </c>
      <c r="AW75">
        <v>1</v>
      </c>
      <c r="AX75">
        <v>1</v>
      </c>
      <c r="BE75">
        <v>1</v>
      </c>
      <c r="BF75" t="s">
        <v>2229</v>
      </c>
      <c r="BI75" t="s">
        <v>2208</v>
      </c>
      <c r="BL75">
        <v>2</v>
      </c>
      <c r="BM75" t="s">
        <v>855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855</v>
      </c>
      <c r="DW75">
        <v>14</v>
      </c>
      <c r="DX75" t="s">
        <v>2255</v>
      </c>
      <c r="DY75">
        <v>2024</v>
      </c>
      <c r="DZ75" t="s">
        <v>2291</v>
      </c>
      <c r="EA75" t="s">
        <v>2292</v>
      </c>
      <c r="EB75" t="s">
        <v>2293</v>
      </c>
      <c r="EC75" t="s">
        <v>2294</v>
      </c>
      <c r="ED75" t="s">
        <v>2295</v>
      </c>
      <c r="EF75" t="s">
        <v>441</v>
      </c>
      <c r="EG75" t="s">
        <v>442</v>
      </c>
      <c r="EI75" s="10" t="s">
        <v>2297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454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2201</v>
      </c>
      <c r="C76" t="s">
        <v>2184</v>
      </c>
      <c r="D76" t="s">
        <v>2355</v>
      </c>
      <c r="E76" t="s">
        <v>2185</v>
      </c>
      <c r="G76" t="s">
        <v>2286</v>
      </c>
      <c r="H76" t="s">
        <v>2187</v>
      </c>
      <c r="I76" t="s">
        <v>2298</v>
      </c>
      <c r="J76">
        <v>2410</v>
      </c>
      <c r="L76" t="s">
        <v>2299</v>
      </c>
      <c r="M76" t="s">
        <v>1913</v>
      </c>
      <c r="N76" t="s">
        <v>423</v>
      </c>
      <c r="O76">
        <v>75750</v>
      </c>
      <c r="P76">
        <v>5541789557</v>
      </c>
      <c r="Q76" s="3" t="s">
        <v>2300</v>
      </c>
      <c r="R76">
        <v>9</v>
      </c>
      <c r="S76">
        <v>2016</v>
      </c>
      <c r="T76" t="s">
        <v>2210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2249</v>
      </c>
      <c r="AE76" t="s">
        <v>2203</v>
      </c>
      <c r="AF76" t="s">
        <v>2301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2382</v>
      </c>
      <c r="AQ76" t="s">
        <v>2239</v>
      </c>
      <c r="AR76" s="4">
        <f t="shared" si="28"/>
        <v>12</v>
      </c>
      <c r="AS76">
        <v>1</v>
      </c>
      <c r="AT76" t="s">
        <v>431</v>
      </c>
      <c r="AU76">
        <v>2</v>
      </c>
      <c r="AV76" t="s">
        <v>2296</v>
      </c>
      <c r="AW76">
        <v>1</v>
      </c>
      <c r="AX76">
        <v>1</v>
      </c>
      <c r="BC76">
        <v>1</v>
      </c>
      <c r="BD76" t="s">
        <v>431</v>
      </c>
      <c r="BE76">
        <v>1</v>
      </c>
      <c r="BF76" t="s">
        <v>2229</v>
      </c>
      <c r="BI76" t="s">
        <v>2208</v>
      </c>
      <c r="BL76">
        <v>2</v>
      </c>
      <c r="BM76" t="s">
        <v>855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855</v>
      </c>
      <c r="DW76">
        <v>14</v>
      </c>
      <c r="DX76" t="s">
        <v>2255</v>
      </c>
      <c r="DY76">
        <v>2024</v>
      </c>
      <c r="DZ76" t="s">
        <v>2302</v>
      </c>
      <c r="EA76" t="s">
        <v>2303</v>
      </c>
      <c r="EB76" t="s">
        <v>2304</v>
      </c>
      <c r="EC76" t="s">
        <v>2305</v>
      </c>
      <c r="ED76" t="s">
        <v>2306</v>
      </c>
      <c r="EF76" t="s">
        <v>441</v>
      </c>
      <c r="EG76" t="s">
        <v>442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454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2201</v>
      </c>
      <c r="C77" t="s">
        <v>2184</v>
      </c>
      <c r="D77" t="s">
        <v>2356</v>
      </c>
      <c r="E77" t="s">
        <v>2185</v>
      </c>
      <c r="G77" t="s">
        <v>2286</v>
      </c>
      <c r="H77" t="s">
        <v>2187</v>
      </c>
      <c r="I77" t="s">
        <v>2328</v>
      </c>
      <c r="J77">
        <v>801</v>
      </c>
      <c r="K77" t="s">
        <v>2329</v>
      </c>
      <c r="L77" t="s">
        <v>2330</v>
      </c>
      <c r="M77" t="s">
        <v>1608</v>
      </c>
      <c r="N77" t="s">
        <v>423</v>
      </c>
      <c r="O77">
        <v>75480</v>
      </c>
      <c r="P77">
        <v>2221637713</v>
      </c>
      <c r="Q77" s="3" t="s">
        <v>2331</v>
      </c>
      <c r="R77">
        <v>9</v>
      </c>
      <c r="S77" t="s">
        <v>2472</v>
      </c>
      <c r="T77" t="s">
        <v>2210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1226</v>
      </c>
      <c r="AE77" t="s">
        <v>2203</v>
      </c>
      <c r="AF77" t="s">
        <v>2332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2382</v>
      </c>
      <c r="AQ77" t="s">
        <v>2239</v>
      </c>
      <c r="AR77" s="4">
        <f t="shared" si="28"/>
        <v>11</v>
      </c>
      <c r="AS77">
        <v>1</v>
      </c>
      <c r="AT77" t="s">
        <v>431</v>
      </c>
      <c r="AU77">
        <v>2</v>
      </c>
      <c r="AV77" t="s">
        <v>2296</v>
      </c>
      <c r="AW77">
        <v>1</v>
      </c>
      <c r="AX77">
        <v>1</v>
      </c>
      <c r="BC77">
        <v>1</v>
      </c>
      <c r="BD77" t="s">
        <v>431</v>
      </c>
      <c r="BE77">
        <v>1</v>
      </c>
      <c r="BF77" t="s">
        <v>2229</v>
      </c>
      <c r="BI77" t="s">
        <v>2208</v>
      </c>
      <c r="BL77">
        <v>2</v>
      </c>
      <c r="BM77" t="s">
        <v>855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855</v>
      </c>
      <c r="DW77">
        <v>13</v>
      </c>
      <c r="DX77" t="s">
        <v>2255</v>
      </c>
      <c r="DY77">
        <v>2024</v>
      </c>
      <c r="DZ77" t="s">
        <v>2473</v>
      </c>
      <c r="EA77" t="s">
        <v>2474</v>
      </c>
      <c r="EB77" t="s">
        <v>2475</v>
      </c>
      <c r="EC77" t="s">
        <v>2476</v>
      </c>
      <c r="ED77" t="s">
        <v>2477</v>
      </c>
      <c r="EF77" t="s">
        <v>441</v>
      </c>
      <c r="EG77" t="s">
        <v>442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454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550</v>
      </c>
      <c r="C78" t="s">
        <v>1927</v>
      </c>
      <c r="D78" t="s">
        <v>2279</v>
      </c>
      <c r="E78" t="s">
        <v>1929</v>
      </c>
      <c r="G78" t="s">
        <v>2274</v>
      </c>
      <c r="H78" t="s">
        <v>1951</v>
      </c>
      <c r="I78" t="s">
        <v>2275</v>
      </c>
      <c r="J78">
        <v>107</v>
      </c>
      <c r="K78" t="s">
        <v>2276</v>
      </c>
      <c r="L78" t="s">
        <v>421</v>
      </c>
      <c r="M78" t="s">
        <v>1913</v>
      </c>
      <c r="N78" t="s">
        <v>423</v>
      </c>
      <c r="O78">
        <v>75700</v>
      </c>
      <c r="P78">
        <v>2383806932</v>
      </c>
      <c r="Q78" s="3" t="s">
        <v>2277</v>
      </c>
      <c r="S78" t="s">
        <v>2278</v>
      </c>
      <c r="T78" t="s">
        <v>2210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462</v>
      </c>
      <c r="AE78" t="s">
        <v>1934</v>
      </c>
      <c r="AF78" t="s">
        <v>2280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2252</v>
      </c>
      <c r="AQ78" t="s">
        <v>2281</v>
      </c>
      <c r="AR78" s="4">
        <f t="shared" si="28"/>
        <v>9</v>
      </c>
      <c r="AS78">
        <v>1</v>
      </c>
      <c r="AT78" t="s">
        <v>431</v>
      </c>
      <c r="AU78">
        <v>2</v>
      </c>
      <c r="AV78" t="s">
        <v>2282</v>
      </c>
      <c r="AW78">
        <v>2</v>
      </c>
      <c r="BJ78">
        <v>2</v>
      </c>
      <c r="BK78">
        <v>1</v>
      </c>
      <c r="BL78">
        <v>3</v>
      </c>
      <c r="BM78" t="s">
        <v>855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2255</v>
      </c>
      <c r="DY78">
        <v>2024</v>
      </c>
      <c r="DZ78" t="s">
        <v>2283</v>
      </c>
      <c r="EA78" t="s">
        <v>2270</v>
      </c>
      <c r="EB78" t="s">
        <v>2270</v>
      </c>
      <c r="EC78" t="s">
        <v>2284</v>
      </c>
      <c r="ED78" t="s">
        <v>1779</v>
      </c>
      <c r="EF78" t="s">
        <v>441</v>
      </c>
      <c r="EG78" t="s">
        <v>442</v>
      </c>
      <c r="EI78" s="10" t="s">
        <v>1946</v>
      </c>
      <c r="FK78">
        <v>0</v>
      </c>
      <c r="FL78" s="4">
        <f t="shared" ref="FL78:FL109" si="30">+FK78/3000</f>
        <v>0</v>
      </c>
      <c r="FM78" t="s">
        <v>2285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454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2488</v>
      </c>
      <c r="C79" t="s">
        <v>2353</v>
      </c>
      <c r="D79" t="s">
        <v>2352</v>
      </c>
      <c r="E79" t="s">
        <v>2333</v>
      </c>
      <c r="G79" t="s">
        <v>2334</v>
      </c>
      <c r="H79" t="s">
        <v>2335</v>
      </c>
      <c r="I79" t="s">
        <v>2336</v>
      </c>
      <c r="J79" t="s">
        <v>2337</v>
      </c>
      <c r="L79" t="s">
        <v>2338</v>
      </c>
      <c r="M79" t="s">
        <v>2310</v>
      </c>
      <c r="N79" t="s">
        <v>423</v>
      </c>
      <c r="O79">
        <v>73310</v>
      </c>
      <c r="P79">
        <v>2216678745</v>
      </c>
      <c r="Q79" s="3" t="s">
        <v>2339</v>
      </c>
      <c r="R79">
        <v>3</v>
      </c>
      <c r="S79" t="s">
        <v>2340</v>
      </c>
      <c r="T79" t="s">
        <v>2210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911</v>
      </c>
      <c r="AE79" t="s">
        <v>2341</v>
      </c>
      <c r="AF79" t="s">
        <v>2342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2252</v>
      </c>
      <c r="AQ79" t="s">
        <v>430</v>
      </c>
      <c r="AR79" s="4">
        <f t="shared" si="28"/>
        <v>31</v>
      </c>
      <c r="AS79">
        <v>1</v>
      </c>
      <c r="AT79" t="s">
        <v>753</v>
      </c>
      <c r="AU79">
        <v>11</v>
      </c>
      <c r="AV79" t="s">
        <v>2343</v>
      </c>
      <c r="AW79">
        <v>10</v>
      </c>
      <c r="AX79">
        <v>1</v>
      </c>
      <c r="AY79">
        <v>2</v>
      </c>
      <c r="AZ79" t="s">
        <v>2344</v>
      </c>
      <c r="BE79">
        <v>2</v>
      </c>
      <c r="BF79" t="s">
        <v>2345</v>
      </c>
      <c r="BI79" t="s">
        <v>2344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2255</v>
      </c>
      <c r="DY79">
        <v>2024</v>
      </c>
      <c r="DZ79" t="s">
        <v>2346</v>
      </c>
      <c r="EA79" t="s">
        <v>553</v>
      </c>
      <c r="EB79" t="s">
        <v>2347</v>
      </c>
      <c r="EC79" t="s">
        <v>1942</v>
      </c>
      <c r="ED79" t="s">
        <v>818</v>
      </c>
      <c r="EF79" t="s">
        <v>441</v>
      </c>
      <c r="EG79" t="s">
        <v>442</v>
      </c>
      <c r="EI79" s="10" t="s">
        <v>2348</v>
      </c>
      <c r="EL79" s="10" t="s">
        <v>2349</v>
      </c>
      <c r="EO79" s="10" t="s">
        <v>2350</v>
      </c>
      <c r="ER79" s="10" t="s">
        <v>2351</v>
      </c>
      <c r="FJ79" t="s">
        <v>2094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454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550</v>
      </c>
      <c r="C80" t="s">
        <v>2383</v>
      </c>
      <c r="D80" t="s">
        <v>2384</v>
      </c>
      <c r="E80" t="s">
        <v>2385</v>
      </c>
      <c r="G80" t="s">
        <v>2386</v>
      </c>
      <c r="H80" t="s">
        <v>2387</v>
      </c>
      <c r="I80" t="s">
        <v>2388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2116</v>
      </c>
      <c r="R80">
        <v>34</v>
      </c>
      <c r="S80" t="s">
        <v>2389</v>
      </c>
      <c r="T80" t="s">
        <v>2210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848</v>
      </c>
      <c r="AE80" t="s">
        <v>2383</v>
      </c>
      <c r="AF80" t="s">
        <v>2390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2252</v>
      </c>
      <c r="AQ80" t="s">
        <v>2391</v>
      </c>
      <c r="AR80" s="4">
        <f t="shared" si="28"/>
        <v>33</v>
      </c>
      <c r="AS80">
        <v>2</v>
      </c>
      <c r="AT80" t="s">
        <v>2394</v>
      </c>
      <c r="AU80">
        <v>7</v>
      </c>
      <c r="AV80" t="s">
        <v>2395</v>
      </c>
      <c r="AW80">
        <v>6</v>
      </c>
      <c r="AX80">
        <v>1</v>
      </c>
      <c r="BE80">
        <v>1</v>
      </c>
      <c r="BF80" t="s">
        <v>2053</v>
      </c>
      <c r="BI80" t="s">
        <v>2396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2393</v>
      </c>
      <c r="DY80">
        <v>2024</v>
      </c>
      <c r="DZ80" t="s">
        <v>2392</v>
      </c>
      <c r="EA80" t="s">
        <v>2397</v>
      </c>
      <c r="EB80" t="s">
        <v>2398</v>
      </c>
      <c r="EC80" t="s">
        <v>2400</v>
      </c>
      <c r="ED80" t="s">
        <v>2399</v>
      </c>
      <c r="EF80" t="s">
        <v>441</v>
      </c>
      <c r="EG80" t="s">
        <v>442</v>
      </c>
      <c r="EI80" s="10" t="s">
        <v>2401</v>
      </c>
      <c r="EL80" s="10" t="s">
        <v>2402</v>
      </c>
      <c r="EO80" s="10" t="s">
        <v>2403</v>
      </c>
      <c r="ER80" s="10" t="s">
        <v>2404</v>
      </c>
      <c r="EU80" s="10" t="s">
        <v>2405</v>
      </c>
      <c r="EX80" s="10" t="s">
        <v>2406</v>
      </c>
      <c r="FA80" s="10" t="s">
        <v>2407</v>
      </c>
      <c r="FD80" s="10" t="s">
        <v>2408</v>
      </c>
      <c r="FG80" s="10" t="s">
        <v>2409</v>
      </c>
      <c r="FJ80" t="s">
        <v>2094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454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577</v>
      </c>
      <c r="C81" t="s">
        <v>2410</v>
      </c>
      <c r="D81" t="s">
        <v>2411</v>
      </c>
      <c r="E81" t="s">
        <v>2412</v>
      </c>
      <c r="F81" t="s">
        <v>2413</v>
      </c>
      <c r="G81" t="s">
        <v>2414</v>
      </c>
      <c r="H81" t="s">
        <v>2415</v>
      </c>
      <c r="I81" t="s">
        <v>2416</v>
      </c>
      <c r="J81" t="s">
        <v>2417</v>
      </c>
      <c r="K81" s="9" t="s">
        <v>2116</v>
      </c>
      <c r="L81" t="s">
        <v>2418</v>
      </c>
      <c r="M81" t="s">
        <v>2419</v>
      </c>
      <c r="N81" t="s">
        <v>423</v>
      </c>
      <c r="O81">
        <v>75160</v>
      </c>
      <c r="P81">
        <v>2494510215</v>
      </c>
      <c r="Q81" s="3" t="s">
        <v>2420</v>
      </c>
      <c r="R81">
        <v>9</v>
      </c>
      <c r="S81" t="s">
        <v>2421</v>
      </c>
      <c r="T81" t="s">
        <v>2210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911</v>
      </c>
      <c r="AE81" t="s">
        <v>2422</v>
      </c>
      <c r="AF81" t="s">
        <v>2423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2252</v>
      </c>
      <c r="AQ81" t="s">
        <v>2424</v>
      </c>
      <c r="AR81" s="4">
        <f t="shared" si="28"/>
        <v>13</v>
      </c>
      <c r="AS81">
        <v>1</v>
      </c>
      <c r="AT81" t="s">
        <v>753</v>
      </c>
      <c r="AU81">
        <v>7</v>
      </c>
      <c r="AV81" t="s">
        <v>2428</v>
      </c>
      <c r="AW81">
        <v>6</v>
      </c>
      <c r="AX81">
        <v>1</v>
      </c>
      <c r="AY81">
        <v>6</v>
      </c>
      <c r="AZ81" t="s">
        <v>2441</v>
      </c>
      <c r="BC81">
        <v>1</v>
      </c>
      <c r="BD81" t="s">
        <v>1643</v>
      </c>
      <c r="BE81">
        <v>1</v>
      </c>
      <c r="BF81" t="s">
        <v>752</v>
      </c>
      <c r="BI81" t="s">
        <v>753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775</v>
      </c>
      <c r="DK81">
        <v>2</v>
      </c>
      <c r="DL81">
        <v>60000</v>
      </c>
      <c r="DM81">
        <v>30000</v>
      </c>
      <c r="DW81">
        <v>10</v>
      </c>
      <c r="DX81" t="s">
        <v>2393</v>
      </c>
      <c r="DY81">
        <v>2024</v>
      </c>
      <c r="DZ81" t="s">
        <v>2425</v>
      </c>
      <c r="EA81" t="s">
        <v>2426</v>
      </c>
      <c r="EB81" t="s">
        <v>2427</v>
      </c>
      <c r="EC81" t="s">
        <v>439</v>
      </c>
      <c r="ED81" t="s">
        <v>439</v>
      </c>
      <c r="EF81" t="s">
        <v>441</v>
      </c>
      <c r="EG81" t="s">
        <v>442</v>
      </c>
      <c r="EI81" s="10" t="s">
        <v>2429</v>
      </c>
      <c r="EL81" t="s">
        <v>2430</v>
      </c>
      <c r="ER81" s="10" t="s">
        <v>2431</v>
      </c>
      <c r="EX81" s="10" t="s">
        <v>2432</v>
      </c>
      <c r="FD81" s="10" t="s">
        <v>2433</v>
      </c>
      <c r="FK81">
        <v>0</v>
      </c>
      <c r="FL81" s="4">
        <f t="shared" si="30"/>
        <v>0</v>
      </c>
      <c r="FM81" t="s">
        <v>453</v>
      </c>
      <c r="FN81">
        <v>60000</v>
      </c>
      <c r="FO81" s="4">
        <f t="shared" si="31"/>
        <v>42.857142857142854</v>
      </c>
      <c r="FP81" t="s">
        <v>759</v>
      </c>
      <c r="FQ81">
        <v>30060</v>
      </c>
      <c r="FR81" s="4">
        <f t="shared" si="32"/>
        <v>15.03</v>
      </c>
      <c r="FS81" t="s">
        <v>454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577</v>
      </c>
      <c r="C82" t="s">
        <v>2410</v>
      </c>
      <c r="D82" t="s">
        <v>2434</v>
      </c>
      <c r="E82" t="s">
        <v>2412</v>
      </c>
      <c r="F82" t="s">
        <v>2435</v>
      </c>
      <c r="G82" t="s">
        <v>2414</v>
      </c>
      <c r="H82" t="s">
        <v>2415</v>
      </c>
      <c r="I82" t="s">
        <v>2436</v>
      </c>
      <c r="J82" s="9" t="s">
        <v>2116</v>
      </c>
      <c r="K82" t="s">
        <v>847</v>
      </c>
      <c r="L82" t="s">
        <v>2437</v>
      </c>
      <c r="M82" t="s">
        <v>2437</v>
      </c>
      <c r="N82" t="s">
        <v>423</v>
      </c>
      <c r="O82">
        <v>75020</v>
      </c>
      <c r="P82">
        <v>2764770057</v>
      </c>
      <c r="Q82" s="3" t="s">
        <v>2438</v>
      </c>
      <c r="R82">
        <v>32</v>
      </c>
      <c r="S82" t="s">
        <v>2439</v>
      </c>
      <c r="T82" t="s">
        <v>2210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462</v>
      </c>
      <c r="AE82" t="s">
        <v>2422</v>
      </c>
      <c r="AF82" t="s">
        <v>2440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2252</v>
      </c>
      <c r="AQ82" t="s">
        <v>2424</v>
      </c>
      <c r="AR82" s="4">
        <f t="shared" si="28"/>
        <v>9</v>
      </c>
      <c r="AU82">
        <v>7</v>
      </c>
      <c r="AV82" t="s">
        <v>2428</v>
      </c>
      <c r="AW82">
        <v>6</v>
      </c>
      <c r="AX82">
        <v>1</v>
      </c>
      <c r="AY82">
        <v>5</v>
      </c>
      <c r="AZ82" t="s">
        <v>2441</v>
      </c>
      <c r="BC82">
        <v>1</v>
      </c>
      <c r="BD82" t="s">
        <v>753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775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2393</v>
      </c>
      <c r="DY82">
        <v>2024</v>
      </c>
      <c r="DZ82" t="s">
        <v>2442</v>
      </c>
      <c r="EA82" t="s">
        <v>1856</v>
      </c>
      <c r="EB82" t="s">
        <v>2443</v>
      </c>
      <c r="EC82" t="s">
        <v>2295</v>
      </c>
      <c r="ED82" t="s">
        <v>2444</v>
      </c>
      <c r="EF82" t="s">
        <v>441</v>
      </c>
      <c r="EG82" t="s">
        <v>442</v>
      </c>
      <c r="EI82" s="10" t="s">
        <v>2445</v>
      </c>
      <c r="EL82" s="10" t="s">
        <v>2446</v>
      </c>
      <c r="ER82" s="10" t="s">
        <v>2447</v>
      </c>
      <c r="EX82" s="10" t="s">
        <v>2448</v>
      </c>
      <c r="FD82" s="10" t="s">
        <v>2449</v>
      </c>
      <c r="FK82">
        <v>0</v>
      </c>
      <c r="FL82" s="4">
        <f t="shared" si="30"/>
        <v>0</v>
      </c>
      <c r="FM82" t="s">
        <v>453</v>
      </c>
      <c r="FN82">
        <v>80000</v>
      </c>
      <c r="FO82" s="4">
        <f t="shared" si="31"/>
        <v>57.142857142857146</v>
      </c>
      <c r="FP82" t="s">
        <v>759</v>
      </c>
      <c r="FQ82">
        <v>40080</v>
      </c>
      <c r="FR82" s="4">
        <f t="shared" si="32"/>
        <v>20.04</v>
      </c>
      <c r="FS82" t="s">
        <v>454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577</v>
      </c>
      <c r="C83" t="s">
        <v>2450</v>
      </c>
      <c r="D83" t="s">
        <v>2451</v>
      </c>
      <c r="E83" t="s">
        <v>2452</v>
      </c>
      <c r="G83" t="s">
        <v>2414</v>
      </c>
      <c r="H83" t="s">
        <v>2415</v>
      </c>
      <c r="I83" t="s">
        <v>2453</v>
      </c>
      <c r="J83">
        <v>37</v>
      </c>
      <c r="L83" t="s">
        <v>2454</v>
      </c>
      <c r="M83" t="s">
        <v>2455</v>
      </c>
      <c r="N83" t="s">
        <v>423</v>
      </c>
      <c r="O83">
        <v>73740</v>
      </c>
      <c r="P83">
        <v>2223716350</v>
      </c>
      <c r="Q83" s="3" t="s">
        <v>2456</v>
      </c>
      <c r="R83">
        <v>10</v>
      </c>
      <c r="S83" t="s">
        <v>2457</v>
      </c>
      <c r="T83" t="s">
        <v>2210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426</v>
      </c>
      <c r="AE83" t="s">
        <v>2458</v>
      </c>
      <c r="AF83" t="s">
        <v>2478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2252</v>
      </c>
      <c r="AQ83" t="s">
        <v>430</v>
      </c>
      <c r="AR83" s="4">
        <f t="shared" si="28"/>
        <v>16</v>
      </c>
      <c r="AS83">
        <v>1</v>
      </c>
      <c r="AT83" t="s">
        <v>753</v>
      </c>
      <c r="AU83">
        <v>6</v>
      </c>
      <c r="AV83" t="s">
        <v>2428</v>
      </c>
      <c r="AW83">
        <v>6</v>
      </c>
      <c r="AY83">
        <v>4</v>
      </c>
      <c r="AZ83" t="s">
        <v>2441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775</v>
      </c>
      <c r="DK83">
        <v>2</v>
      </c>
      <c r="DL83">
        <v>40000</v>
      </c>
      <c r="DM83">
        <v>40000</v>
      </c>
      <c r="DW83">
        <v>15</v>
      </c>
      <c r="DX83" t="s">
        <v>2393</v>
      </c>
      <c r="DY83">
        <v>2024</v>
      </c>
      <c r="DZ83" t="s">
        <v>2459</v>
      </c>
      <c r="EA83" t="s">
        <v>2460</v>
      </c>
      <c r="EB83" t="s">
        <v>1477</v>
      </c>
      <c r="EC83" t="s">
        <v>2460</v>
      </c>
      <c r="ED83" t="s">
        <v>2460</v>
      </c>
      <c r="EF83" t="s">
        <v>441</v>
      </c>
      <c r="EG83" t="s">
        <v>442</v>
      </c>
      <c r="EI83" s="10" t="s">
        <v>2479</v>
      </c>
      <c r="EL83" s="10" t="s">
        <v>2480</v>
      </c>
      <c r="FK83">
        <v>0</v>
      </c>
      <c r="FL83" s="4">
        <f t="shared" si="30"/>
        <v>0</v>
      </c>
      <c r="FM83" t="s">
        <v>453</v>
      </c>
      <c r="FN83">
        <v>40000</v>
      </c>
      <c r="FO83" s="4">
        <f t="shared" si="31"/>
        <v>28.571428571428573</v>
      </c>
      <c r="FP83" t="s">
        <v>759</v>
      </c>
      <c r="FQ83">
        <v>40050</v>
      </c>
      <c r="FR83" s="4">
        <f t="shared" si="32"/>
        <v>20.024999999999999</v>
      </c>
      <c r="FS83" t="s">
        <v>454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577</v>
      </c>
      <c r="C84" t="s">
        <v>2410</v>
      </c>
      <c r="D84" t="s">
        <v>2461</v>
      </c>
      <c r="E84" t="s">
        <v>2462</v>
      </c>
      <c r="F84" t="s">
        <v>2481</v>
      </c>
      <c r="G84" t="s">
        <v>2414</v>
      </c>
      <c r="H84" t="s">
        <v>2415</v>
      </c>
      <c r="I84" t="s">
        <v>2463</v>
      </c>
      <c r="J84">
        <v>36</v>
      </c>
      <c r="L84" t="s">
        <v>2464</v>
      </c>
      <c r="M84" t="s">
        <v>2465</v>
      </c>
      <c r="N84" t="s">
        <v>423</v>
      </c>
      <c r="O84">
        <v>73680</v>
      </c>
      <c r="P84">
        <v>2333142214</v>
      </c>
      <c r="Q84" s="3" t="s">
        <v>2466</v>
      </c>
      <c r="R84">
        <v>41</v>
      </c>
      <c r="S84">
        <v>1983</v>
      </c>
      <c r="T84" t="s">
        <v>2210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426</v>
      </c>
      <c r="AE84" t="s">
        <v>2422</v>
      </c>
      <c r="AF84" t="s">
        <v>2482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2252</v>
      </c>
      <c r="AQ84" t="s">
        <v>2424</v>
      </c>
      <c r="AR84" s="4">
        <f t="shared" si="28"/>
        <v>9</v>
      </c>
      <c r="AS84">
        <v>1</v>
      </c>
      <c r="AT84" t="s">
        <v>753</v>
      </c>
      <c r="AU84">
        <v>7</v>
      </c>
      <c r="AV84" t="s">
        <v>2428</v>
      </c>
      <c r="AW84">
        <v>6</v>
      </c>
      <c r="AX84">
        <v>1</v>
      </c>
      <c r="AY84">
        <v>5</v>
      </c>
      <c r="AZ84" t="s">
        <v>2441</v>
      </c>
      <c r="BC84">
        <v>1</v>
      </c>
      <c r="BD84" t="s">
        <v>1643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775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2393</v>
      </c>
      <c r="DY84">
        <v>2024</v>
      </c>
      <c r="DZ84" t="s">
        <v>2467</v>
      </c>
      <c r="EA84" t="s">
        <v>2468</v>
      </c>
      <c r="EB84" t="s">
        <v>2469</v>
      </c>
      <c r="EC84" t="s">
        <v>2470</v>
      </c>
      <c r="ED84" t="s">
        <v>2471</v>
      </c>
      <c r="EF84" t="s">
        <v>441</v>
      </c>
      <c r="EG84" t="s">
        <v>442</v>
      </c>
      <c r="EI84" s="10" t="s">
        <v>2483</v>
      </c>
      <c r="EL84" s="10" t="s">
        <v>2484</v>
      </c>
      <c r="ER84" s="10" t="s">
        <v>2485</v>
      </c>
      <c r="EX84" s="10" t="s">
        <v>2486</v>
      </c>
      <c r="FD84" s="10" t="s">
        <v>2487</v>
      </c>
      <c r="FK84">
        <v>0</v>
      </c>
      <c r="FL84" s="4">
        <f t="shared" si="30"/>
        <v>0</v>
      </c>
      <c r="FM84" t="s">
        <v>453</v>
      </c>
      <c r="FN84">
        <v>100000</v>
      </c>
      <c r="FO84" s="4">
        <f t="shared" si="31"/>
        <v>71.428571428571431</v>
      </c>
      <c r="FP84" t="s">
        <v>759</v>
      </c>
      <c r="FQ84">
        <v>40035</v>
      </c>
      <c r="FR84" s="4">
        <f t="shared" si="32"/>
        <v>20.017499999999998</v>
      </c>
      <c r="FS84" t="s">
        <v>454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B85" t="s">
        <v>550</v>
      </c>
      <c r="C85" t="s">
        <v>2489</v>
      </c>
      <c r="D85" t="s">
        <v>2490</v>
      </c>
      <c r="E85" t="s">
        <v>2491</v>
      </c>
      <c r="G85" t="s">
        <v>2492</v>
      </c>
      <c r="H85" t="s">
        <v>2493</v>
      </c>
      <c r="I85" t="s">
        <v>1780</v>
      </c>
      <c r="J85">
        <v>307</v>
      </c>
      <c r="K85" t="s">
        <v>2494</v>
      </c>
      <c r="L85" t="s">
        <v>421</v>
      </c>
      <c r="M85" t="s">
        <v>528</v>
      </c>
      <c r="N85" t="s">
        <v>423</v>
      </c>
      <c r="O85">
        <v>75200</v>
      </c>
      <c r="P85">
        <v>2241052056</v>
      </c>
      <c r="R85">
        <v>12</v>
      </c>
      <c r="S85" t="s">
        <v>2495</v>
      </c>
      <c r="T85" t="s">
        <v>2210</v>
      </c>
      <c r="V85">
        <v>429.2</v>
      </c>
      <c r="W85">
        <v>429.2</v>
      </c>
      <c r="X85">
        <v>1</v>
      </c>
      <c r="Y85">
        <v>1</v>
      </c>
      <c r="Z85">
        <v>1</v>
      </c>
      <c r="AA85">
        <v>1</v>
      </c>
      <c r="AB85">
        <v>0</v>
      </c>
      <c r="AC85">
        <v>0</v>
      </c>
      <c r="AD85" t="s">
        <v>945</v>
      </c>
      <c r="AE85" t="s">
        <v>2496</v>
      </c>
      <c r="AF85" t="s">
        <v>2543</v>
      </c>
      <c r="AG85">
        <v>2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2</v>
      </c>
      <c r="AN85">
        <v>100</v>
      </c>
      <c r="AO85">
        <v>3</v>
      </c>
      <c r="AP85" t="s">
        <v>2252</v>
      </c>
      <c r="AQ85" t="s">
        <v>2497</v>
      </c>
      <c r="AR85" s="4">
        <f t="shared" si="28"/>
        <v>24</v>
      </c>
      <c r="AS85">
        <v>3</v>
      </c>
      <c r="AT85" t="s">
        <v>2502</v>
      </c>
      <c r="AU85">
        <v>6</v>
      </c>
      <c r="AV85" t="s">
        <v>2499</v>
      </c>
      <c r="AW85">
        <v>3</v>
      </c>
      <c r="AX85">
        <v>3</v>
      </c>
      <c r="BE85">
        <v>1</v>
      </c>
      <c r="BF85" t="s">
        <v>752</v>
      </c>
      <c r="BI85" t="s">
        <v>2498</v>
      </c>
      <c r="BJ85">
        <v>1</v>
      </c>
      <c r="BK85">
        <v>6</v>
      </c>
      <c r="BL85">
        <v>7</v>
      </c>
      <c r="BM85" t="s">
        <v>2500</v>
      </c>
      <c r="CD85">
        <v>10</v>
      </c>
      <c r="CF85">
        <v>2</v>
      </c>
      <c r="CI85">
        <v>2</v>
      </c>
      <c r="CJ85">
        <v>2</v>
      </c>
      <c r="CK85" s="4">
        <f t="shared" si="29"/>
        <v>2</v>
      </c>
      <c r="CL85">
        <v>2</v>
      </c>
      <c r="CM85">
        <v>1</v>
      </c>
      <c r="DW85">
        <v>30</v>
      </c>
      <c r="DX85" t="s">
        <v>2393</v>
      </c>
      <c r="DY85">
        <v>2024</v>
      </c>
      <c r="DZ85" t="s">
        <v>2501</v>
      </c>
      <c r="EA85" t="s">
        <v>437</v>
      </c>
      <c r="EB85" t="s">
        <v>553</v>
      </c>
      <c r="EC85" t="s">
        <v>553</v>
      </c>
      <c r="ED85" t="s">
        <v>1780</v>
      </c>
      <c r="EF85" t="s">
        <v>441</v>
      </c>
      <c r="EG85" t="s">
        <v>442</v>
      </c>
      <c r="EI85" s="10" t="s">
        <v>2544</v>
      </c>
      <c r="ER85" s="10" t="s">
        <v>2545</v>
      </c>
      <c r="EX85" s="10" t="s">
        <v>2546</v>
      </c>
      <c r="FK85">
        <v>0</v>
      </c>
      <c r="FL85" s="4">
        <f t="shared" si="30"/>
        <v>0</v>
      </c>
      <c r="FN85">
        <v>0</v>
      </c>
      <c r="FO85" s="4">
        <f t="shared" si="31"/>
        <v>0</v>
      </c>
      <c r="FQ85">
        <v>0</v>
      </c>
      <c r="FR85" s="4">
        <f t="shared" si="32"/>
        <v>0</v>
      </c>
      <c r="FS85" t="s">
        <v>454</v>
      </c>
      <c r="FT85">
        <f t="shared" ref="FT85:FT88" si="36">60*AG85</f>
        <v>120</v>
      </c>
      <c r="FU85" s="4">
        <f t="shared" si="34"/>
        <v>8.0000000000000002E-3</v>
      </c>
      <c r="FV85" s="4">
        <f t="shared" si="35"/>
        <v>8.0000000000000002E-3</v>
      </c>
      <c r="FW85" s="4" t="str">
        <f t="shared" si="27"/>
        <v>ORDINARIO</v>
      </c>
    </row>
    <row r="86" spans="1:179" x14ac:dyDescent="0.3">
      <c r="A86">
        <v>84</v>
      </c>
      <c r="B86" t="s">
        <v>550</v>
      </c>
      <c r="C86" t="s">
        <v>2489</v>
      </c>
      <c r="D86" t="s">
        <v>2547</v>
      </c>
      <c r="E86" t="s">
        <v>2491</v>
      </c>
      <c r="G86" t="s">
        <v>2548</v>
      </c>
      <c r="H86" t="s">
        <v>2549</v>
      </c>
      <c r="I86" t="s">
        <v>2550</v>
      </c>
      <c r="J86">
        <v>208</v>
      </c>
      <c r="L86" t="s">
        <v>2551</v>
      </c>
      <c r="M86" t="s">
        <v>528</v>
      </c>
      <c r="N86" t="s">
        <v>423</v>
      </c>
      <c r="O86">
        <v>75200</v>
      </c>
      <c r="P86">
        <v>2231011443</v>
      </c>
      <c r="R86">
        <v>14</v>
      </c>
      <c r="S86" t="s">
        <v>2552</v>
      </c>
      <c r="T86" t="s">
        <v>2210</v>
      </c>
      <c r="V86">
        <v>300</v>
      </c>
      <c r="W86">
        <v>550</v>
      </c>
      <c r="X86">
        <v>1</v>
      </c>
      <c r="Y86">
        <v>2</v>
      </c>
      <c r="Z86">
        <v>2</v>
      </c>
      <c r="AA86">
        <v>2</v>
      </c>
      <c r="AB86">
        <v>1</v>
      </c>
      <c r="AC86">
        <v>0</v>
      </c>
      <c r="AD86" t="s">
        <v>945</v>
      </c>
      <c r="AE86" t="s">
        <v>2496</v>
      </c>
      <c r="AF86" t="s">
        <v>2553</v>
      </c>
      <c r="AG86">
        <v>22</v>
      </c>
      <c r="AH86">
        <v>0</v>
      </c>
      <c r="AI86">
        <v>5</v>
      </c>
      <c r="AJ86">
        <v>17</v>
      </c>
      <c r="AK86">
        <v>0</v>
      </c>
      <c r="AL86">
        <v>0</v>
      </c>
      <c r="AM86">
        <v>2</v>
      </c>
      <c r="AN86">
        <v>300</v>
      </c>
      <c r="AO86">
        <v>3</v>
      </c>
      <c r="AP86" t="s">
        <v>2252</v>
      </c>
      <c r="AQ86" t="s">
        <v>2554</v>
      </c>
      <c r="AR86" s="4">
        <f t="shared" si="28"/>
        <v>27</v>
      </c>
      <c r="AS86">
        <v>1</v>
      </c>
      <c r="AT86" t="s">
        <v>2555</v>
      </c>
      <c r="AU86">
        <v>11</v>
      </c>
      <c r="AV86" t="s">
        <v>2556</v>
      </c>
      <c r="AW86">
        <v>9</v>
      </c>
      <c r="AX86">
        <v>2</v>
      </c>
      <c r="BE86">
        <v>1</v>
      </c>
      <c r="BF86" t="s">
        <v>2053</v>
      </c>
      <c r="BI86" t="s">
        <v>2555</v>
      </c>
      <c r="BL86">
        <v>8</v>
      </c>
      <c r="BM86" t="s">
        <v>2557</v>
      </c>
      <c r="CD86">
        <v>5</v>
      </c>
      <c r="CE86">
        <v>1</v>
      </c>
      <c r="CF86">
        <v>5</v>
      </c>
      <c r="CH86">
        <v>1</v>
      </c>
      <c r="CI86">
        <v>2</v>
      </c>
      <c r="CJ86">
        <v>1</v>
      </c>
      <c r="CK86" s="4">
        <f t="shared" si="29"/>
        <v>3</v>
      </c>
      <c r="CL86">
        <v>3</v>
      </c>
      <c r="DW86">
        <v>30</v>
      </c>
      <c r="DX86" t="s">
        <v>2393</v>
      </c>
      <c r="DY86">
        <v>2024</v>
      </c>
      <c r="DZ86" t="s">
        <v>2558</v>
      </c>
      <c r="EA86" t="s">
        <v>2559</v>
      </c>
      <c r="EB86" t="s">
        <v>2560</v>
      </c>
      <c r="EC86" t="s">
        <v>1821</v>
      </c>
      <c r="ED86" t="s">
        <v>1942</v>
      </c>
      <c r="EF86" t="s">
        <v>441</v>
      </c>
      <c r="EG86" t="s">
        <v>442</v>
      </c>
      <c r="EI86" s="10" t="s">
        <v>2561</v>
      </c>
      <c r="EL86" s="10" t="s">
        <v>2562</v>
      </c>
      <c r="EO86" s="10" t="s">
        <v>2563</v>
      </c>
      <c r="ER86" s="10" t="s">
        <v>2564</v>
      </c>
      <c r="EU86" s="10" t="s">
        <v>2565</v>
      </c>
      <c r="EX86" s="10" t="s">
        <v>2566</v>
      </c>
      <c r="FA86" s="10" t="s">
        <v>2567</v>
      </c>
      <c r="FD86" s="10" t="s">
        <v>2568</v>
      </c>
      <c r="FG86" s="10" t="s">
        <v>2569</v>
      </c>
      <c r="FK86">
        <v>0</v>
      </c>
      <c r="FL86" s="4">
        <f t="shared" si="30"/>
        <v>0</v>
      </c>
      <c r="FN86">
        <v>0</v>
      </c>
      <c r="FO86" s="4">
        <f t="shared" si="31"/>
        <v>0</v>
      </c>
      <c r="FQ86">
        <v>0</v>
      </c>
      <c r="FR86" s="4">
        <f t="shared" si="32"/>
        <v>0</v>
      </c>
      <c r="FS86" t="s">
        <v>454</v>
      </c>
      <c r="FT86">
        <f t="shared" si="36"/>
        <v>1320</v>
      </c>
      <c r="FU86" s="4">
        <f t="shared" si="34"/>
        <v>8.7999999999999995E-2</v>
      </c>
      <c r="FV86" s="4">
        <f t="shared" si="35"/>
        <v>8.7999999999999995E-2</v>
      </c>
      <c r="FW86" s="4" t="str">
        <f t="shared" si="27"/>
        <v>ORDINARIO</v>
      </c>
    </row>
    <row r="87" spans="1:179" x14ac:dyDescent="0.3">
      <c r="A87">
        <v>85</v>
      </c>
      <c r="B87" t="s">
        <v>550</v>
      </c>
      <c r="C87" t="s">
        <v>2489</v>
      </c>
      <c r="D87" t="s">
        <v>2570</v>
      </c>
      <c r="E87" t="s">
        <v>2491</v>
      </c>
      <c r="G87" t="s">
        <v>2571</v>
      </c>
      <c r="H87" t="s">
        <v>2571</v>
      </c>
      <c r="I87" t="s">
        <v>2572</v>
      </c>
      <c r="J87">
        <v>602</v>
      </c>
      <c r="L87" t="s">
        <v>2330</v>
      </c>
      <c r="M87" t="s">
        <v>528</v>
      </c>
      <c r="N87" t="s">
        <v>423</v>
      </c>
      <c r="O87">
        <v>75200</v>
      </c>
      <c r="R87">
        <v>2</v>
      </c>
      <c r="S87" t="s">
        <v>2573</v>
      </c>
      <c r="T87" t="s">
        <v>2210</v>
      </c>
      <c r="V87">
        <v>500</v>
      </c>
      <c r="W87">
        <v>500</v>
      </c>
      <c r="X87">
        <v>1</v>
      </c>
      <c r="Y87">
        <v>1</v>
      </c>
      <c r="Z87">
        <v>2</v>
      </c>
      <c r="AA87">
        <v>1</v>
      </c>
      <c r="AB87">
        <v>0</v>
      </c>
      <c r="AC87">
        <v>0</v>
      </c>
      <c r="AD87" t="s">
        <v>945</v>
      </c>
      <c r="AE87" t="s">
        <v>2496</v>
      </c>
      <c r="AF87" t="s">
        <v>2574</v>
      </c>
      <c r="AG87">
        <v>5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100</v>
      </c>
      <c r="AO87">
        <v>3</v>
      </c>
      <c r="AP87" t="s">
        <v>2252</v>
      </c>
      <c r="AQ87" t="s">
        <v>2575</v>
      </c>
      <c r="AR87" s="4">
        <f t="shared" si="28"/>
        <v>22</v>
      </c>
      <c r="AS87">
        <v>2</v>
      </c>
      <c r="AT87" t="s">
        <v>2576</v>
      </c>
      <c r="AU87">
        <v>7</v>
      </c>
      <c r="AV87" t="s">
        <v>2577</v>
      </c>
      <c r="AW87">
        <v>4</v>
      </c>
      <c r="AX87">
        <v>3</v>
      </c>
      <c r="BE87">
        <v>1</v>
      </c>
      <c r="BF87" t="s">
        <v>752</v>
      </c>
      <c r="BI87" t="s">
        <v>2498</v>
      </c>
      <c r="BL87">
        <v>12</v>
      </c>
      <c r="BM87" t="s">
        <v>2578</v>
      </c>
      <c r="CD87">
        <v>8</v>
      </c>
      <c r="CF87">
        <v>1</v>
      </c>
      <c r="CH87">
        <v>1</v>
      </c>
      <c r="CI87">
        <v>2</v>
      </c>
      <c r="CJ87">
        <v>3</v>
      </c>
      <c r="CK87" s="4">
        <f t="shared" si="29"/>
        <v>0</v>
      </c>
      <c r="CM87">
        <v>1</v>
      </c>
      <c r="DE87">
        <v>12</v>
      </c>
      <c r="DF87" t="s">
        <v>2579</v>
      </c>
      <c r="DW87">
        <v>30</v>
      </c>
      <c r="DX87" t="s">
        <v>2393</v>
      </c>
      <c r="DY87">
        <v>2024</v>
      </c>
      <c r="DZ87" t="s">
        <v>2580</v>
      </c>
      <c r="EA87" t="s">
        <v>2581</v>
      </c>
      <c r="EB87" t="s">
        <v>439</v>
      </c>
      <c r="EC87" t="s">
        <v>553</v>
      </c>
      <c r="ED87" t="s">
        <v>818</v>
      </c>
      <c r="EF87" t="s">
        <v>441</v>
      </c>
      <c r="EG87" t="s">
        <v>442</v>
      </c>
      <c r="EI87" s="10" t="s">
        <v>2582</v>
      </c>
      <c r="EL87" s="10" t="s">
        <v>2583</v>
      </c>
      <c r="ER87" s="10" t="s">
        <v>2584</v>
      </c>
      <c r="EX87" s="10" t="s">
        <v>2585</v>
      </c>
      <c r="FK87">
        <v>0</v>
      </c>
      <c r="FL87" s="4">
        <f t="shared" si="30"/>
        <v>0</v>
      </c>
      <c r="FN87">
        <v>0</v>
      </c>
      <c r="FO87" s="4">
        <f t="shared" si="31"/>
        <v>0</v>
      </c>
      <c r="FQ87">
        <v>0</v>
      </c>
      <c r="FR87" s="4">
        <f t="shared" si="32"/>
        <v>0</v>
      </c>
      <c r="FS87" t="s">
        <v>454</v>
      </c>
      <c r="FT87">
        <f t="shared" si="36"/>
        <v>300</v>
      </c>
      <c r="FU87" s="4">
        <f t="shared" si="34"/>
        <v>0.02</v>
      </c>
      <c r="FV87" s="4">
        <f t="shared" si="35"/>
        <v>0.02</v>
      </c>
      <c r="FW87" s="4" t="str">
        <f t="shared" si="27"/>
        <v>ORDINARIO</v>
      </c>
    </row>
    <row r="88" spans="1:179" x14ac:dyDescent="0.3">
      <c r="A88">
        <v>86</v>
      </c>
      <c r="B88" t="s">
        <v>550</v>
      </c>
      <c r="C88" t="s">
        <v>2489</v>
      </c>
      <c r="D88" t="s">
        <v>2586</v>
      </c>
      <c r="E88" t="s">
        <v>2491</v>
      </c>
      <c r="G88" t="s">
        <v>2548</v>
      </c>
      <c r="H88" t="s">
        <v>2549</v>
      </c>
      <c r="I88" t="s">
        <v>2295</v>
      </c>
      <c r="J88">
        <v>200</v>
      </c>
      <c r="L88" t="s">
        <v>421</v>
      </c>
      <c r="M88" t="s">
        <v>528</v>
      </c>
      <c r="N88" t="s">
        <v>423</v>
      </c>
      <c r="O88">
        <v>75200</v>
      </c>
      <c r="P88">
        <v>2234212584</v>
      </c>
      <c r="R88">
        <v>14</v>
      </c>
      <c r="S88" t="s">
        <v>2552</v>
      </c>
      <c r="T88" t="s">
        <v>2210</v>
      </c>
      <c r="V88">
        <v>1227</v>
      </c>
      <c r="W88">
        <v>1000</v>
      </c>
      <c r="X88">
        <v>1</v>
      </c>
      <c r="Y88">
        <v>2</v>
      </c>
      <c r="Z88">
        <v>3</v>
      </c>
      <c r="AA88">
        <v>3</v>
      </c>
      <c r="AB88">
        <v>2</v>
      </c>
      <c r="AC88">
        <v>0</v>
      </c>
      <c r="AD88" t="s">
        <v>426</v>
      </c>
      <c r="AE88" t="s">
        <v>2496</v>
      </c>
      <c r="AF88" t="s">
        <v>2587</v>
      </c>
      <c r="AG88">
        <v>22</v>
      </c>
      <c r="AH88">
        <v>0</v>
      </c>
      <c r="AI88">
        <v>9</v>
      </c>
      <c r="AJ88">
        <v>13</v>
      </c>
      <c r="AK88">
        <v>0</v>
      </c>
      <c r="AL88">
        <v>0</v>
      </c>
      <c r="AM88">
        <v>2</v>
      </c>
      <c r="AN88">
        <v>300</v>
      </c>
      <c r="AO88">
        <v>3</v>
      </c>
      <c r="AP88" t="s">
        <v>2252</v>
      </c>
      <c r="AQ88" t="s">
        <v>2497</v>
      </c>
      <c r="AR88" s="4">
        <f t="shared" si="28"/>
        <v>34</v>
      </c>
      <c r="AS88">
        <v>3</v>
      </c>
      <c r="AT88" t="s">
        <v>2588</v>
      </c>
      <c r="AU88">
        <v>11</v>
      </c>
      <c r="AV88" t="s">
        <v>2589</v>
      </c>
      <c r="AW88">
        <v>10</v>
      </c>
      <c r="AX88">
        <v>1</v>
      </c>
      <c r="BC88">
        <v>1</v>
      </c>
      <c r="BD88" t="s">
        <v>431</v>
      </c>
      <c r="BE88">
        <v>2</v>
      </c>
      <c r="BF88" t="s">
        <v>2053</v>
      </c>
      <c r="BI88" t="s">
        <v>2555</v>
      </c>
      <c r="BL88">
        <v>14</v>
      </c>
      <c r="BM88" t="s">
        <v>2589</v>
      </c>
      <c r="CD88">
        <v>13</v>
      </c>
      <c r="CF88">
        <v>2</v>
      </c>
      <c r="CH88">
        <v>1</v>
      </c>
      <c r="CI88">
        <v>2</v>
      </c>
      <c r="CJ88">
        <v>3</v>
      </c>
      <c r="CK88" s="4">
        <f t="shared" si="29"/>
        <v>5</v>
      </c>
      <c r="CL88">
        <v>5</v>
      </c>
      <c r="CM88">
        <v>1</v>
      </c>
      <c r="DW88">
        <v>30</v>
      </c>
      <c r="DX88" t="s">
        <v>2393</v>
      </c>
      <c r="DY88">
        <v>2024</v>
      </c>
      <c r="DZ88" t="s">
        <v>2590</v>
      </c>
      <c r="EA88" t="s">
        <v>2055</v>
      </c>
      <c r="EB88" t="s">
        <v>2591</v>
      </c>
      <c r="EC88" t="s">
        <v>2592</v>
      </c>
      <c r="ED88" t="s">
        <v>2593</v>
      </c>
      <c r="EF88" t="s">
        <v>441</v>
      </c>
      <c r="EG88" t="s">
        <v>442</v>
      </c>
      <c r="EI88" s="10" t="s">
        <v>2594</v>
      </c>
      <c r="EL88" s="10" t="s">
        <v>2595</v>
      </c>
      <c r="EO88" s="10" t="s">
        <v>2596</v>
      </c>
      <c r="ER88" s="10" t="s">
        <v>2597</v>
      </c>
      <c r="EU88" s="10" t="s">
        <v>2598</v>
      </c>
      <c r="EX88" s="10" t="s">
        <v>2599</v>
      </c>
      <c r="FA88" s="10" t="s">
        <v>2600</v>
      </c>
      <c r="FD88" s="10" t="s">
        <v>2601</v>
      </c>
      <c r="FG88" s="10" t="s">
        <v>2602</v>
      </c>
      <c r="FK88">
        <v>0</v>
      </c>
      <c r="FL88" s="4">
        <f t="shared" si="30"/>
        <v>0</v>
      </c>
      <c r="FN88">
        <v>0</v>
      </c>
      <c r="FO88" s="4">
        <f t="shared" si="31"/>
        <v>0</v>
      </c>
      <c r="FQ88">
        <v>0</v>
      </c>
      <c r="FR88" s="4">
        <f t="shared" si="32"/>
        <v>0</v>
      </c>
      <c r="FS88" t="s">
        <v>454</v>
      </c>
      <c r="FT88">
        <f t="shared" si="36"/>
        <v>1320</v>
      </c>
      <c r="FU88" s="4">
        <f t="shared" si="34"/>
        <v>8.7999999999999995E-2</v>
      </c>
      <c r="FV88" s="4">
        <f t="shared" si="35"/>
        <v>8.7999999999999995E-2</v>
      </c>
      <c r="FW88" s="4" t="str">
        <f t="shared" si="27"/>
        <v>ORDINARIO</v>
      </c>
    </row>
    <row r="89" spans="1:179" x14ac:dyDescent="0.3">
      <c r="A89">
        <v>87</v>
      </c>
      <c r="B89" t="s">
        <v>550</v>
      </c>
      <c r="C89" t="s">
        <v>2503</v>
      </c>
      <c r="D89" t="s">
        <v>2504</v>
      </c>
      <c r="E89" t="s">
        <v>2505</v>
      </c>
      <c r="G89" t="s">
        <v>2506</v>
      </c>
      <c r="H89" t="s">
        <v>2507</v>
      </c>
      <c r="I89" t="s">
        <v>2508</v>
      </c>
      <c r="J89">
        <v>3216</v>
      </c>
      <c r="K89" t="s">
        <v>991</v>
      </c>
      <c r="L89" t="s">
        <v>2222</v>
      </c>
      <c r="M89" t="s">
        <v>423</v>
      </c>
      <c r="N89" t="s">
        <v>423</v>
      </c>
      <c r="O89">
        <v>72370</v>
      </c>
      <c r="P89">
        <v>2228973166</v>
      </c>
      <c r="R89">
        <v>1</v>
      </c>
      <c r="S89" t="s">
        <v>2509</v>
      </c>
      <c r="T89" t="s">
        <v>2210</v>
      </c>
      <c r="V89">
        <v>80</v>
      </c>
      <c r="W89">
        <v>80</v>
      </c>
      <c r="X89">
        <v>1</v>
      </c>
      <c r="Y89">
        <v>1</v>
      </c>
      <c r="Z89">
        <v>1</v>
      </c>
      <c r="AA89">
        <v>1</v>
      </c>
      <c r="AB89">
        <v>0</v>
      </c>
      <c r="AC89">
        <v>0</v>
      </c>
      <c r="AD89" t="s">
        <v>945</v>
      </c>
      <c r="AE89" t="s">
        <v>2510</v>
      </c>
      <c r="AF89" t="s">
        <v>2511</v>
      </c>
      <c r="AG89">
        <v>7</v>
      </c>
      <c r="AH89">
        <v>0</v>
      </c>
      <c r="AI89">
        <v>1</v>
      </c>
      <c r="AJ89">
        <v>6</v>
      </c>
      <c r="AK89">
        <v>0</v>
      </c>
      <c r="AL89">
        <v>0</v>
      </c>
      <c r="AM89">
        <v>1</v>
      </c>
      <c r="AN89">
        <v>300</v>
      </c>
      <c r="AO89">
        <v>10</v>
      </c>
      <c r="AP89" t="s">
        <v>2512</v>
      </c>
      <c r="AQ89" t="s">
        <v>2513</v>
      </c>
      <c r="AR89" s="4">
        <f t="shared" si="28"/>
        <v>7</v>
      </c>
      <c r="AS89">
        <v>1</v>
      </c>
      <c r="AT89" t="s">
        <v>1895</v>
      </c>
      <c r="AU89">
        <v>3</v>
      </c>
      <c r="AV89" t="s">
        <v>2514</v>
      </c>
      <c r="AW89">
        <v>2</v>
      </c>
      <c r="AX89">
        <v>1</v>
      </c>
      <c r="CD89">
        <v>1</v>
      </c>
      <c r="CH89">
        <v>1</v>
      </c>
      <c r="CI89">
        <v>1</v>
      </c>
      <c r="CK89" s="4">
        <f t="shared" si="29"/>
        <v>1</v>
      </c>
      <c r="CP89">
        <v>1</v>
      </c>
      <c r="DW89">
        <v>1</v>
      </c>
      <c r="DX89" t="s">
        <v>2515</v>
      </c>
      <c r="DY89">
        <v>2024</v>
      </c>
      <c r="DZ89" t="s">
        <v>2516</v>
      </c>
      <c r="EA89" t="s">
        <v>2517</v>
      </c>
      <c r="EB89" t="s">
        <v>2518</v>
      </c>
      <c r="EC89" t="s">
        <v>577</v>
      </c>
      <c r="ED89" t="s">
        <v>818</v>
      </c>
      <c r="EF89" t="s">
        <v>441</v>
      </c>
      <c r="EG89" t="s">
        <v>442</v>
      </c>
      <c r="EI89" s="10" t="s">
        <v>2519</v>
      </c>
      <c r="EL89" s="10" t="s">
        <v>2520</v>
      </c>
      <c r="ER89" s="10" t="s">
        <v>2521</v>
      </c>
      <c r="EX89" s="10" t="s">
        <v>2522</v>
      </c>
      <c r="FA89" s="10" t="s">
        <v>2523</v>
      </c>
      <c r="FD89" s="10" t="s">
        <v>2524</v>
      </c>
      <c r="FK89">
        <v>0</v>
      </c>
      <c r="FL89" s="4">
        <f t="shared" si="30"/>
        <v>0</v>
      </c>
      <c r="FN89">
        <v>0</v>
      </c>
      <c r="FO89" s="4">
        <f t="shared" si="31"/>
        <v>0</v>
      </c>
      <c r="FQ89">
        <v>0</v>
      </c>
      <c r="FR89" s="4">
        <f t="shared" si="32"/>
        <v>0</v>
      </c>
      <c r="FS89" t="s">
        <v>454</v>
      </c>
      <c r="FT89">
        <f t="shared" ref="FT89:FT101" si="37">60*AG89</f>
        <v>420</v>
      </c>
      <c r="FU89" s="4">
        <f t="shared" si="34"/>
        <v>2.8000000000000001E-2</v>
      </c>
      <c r="FV89" s="4">
        <f t="shared" si="35"/>
        <v>2.8000000000000001E-2</v>
      </c>
      <c r="FW89" s="4" t="str">
        <f t="shared" si="27"/>
        <v>ORDINARIO</v>
      </c>
    </row>
    <row r="90" spans="1:179" x14ac:dyDescent="0.3">
      <c r="A90">
        <v>88</v>
      </c>
      <c r="B90" t="s">
        <v>550</v>
      </c>
      <c r="C90" t="s">
        <v>2503</v>
      </c>
      <c r="D90" t="s">
        <v>2525</v>
      </c>
      <c r="E90" t="s">
        <v>2505</v>
      </c>
      <c r="G90" t="s">
        <v>2506</v>
      </c>
      <c r="H90" t="s">
        <v>2526</v>
      </c>
      <c r="I90" t="s">
        <v>2527</v>
      </c>
      <c r="J90">
        <v>40</v>
      </c>
      <c r="L90" t="s">
        <v>2528</v>
      </c>
      <c r="M90" t="s">
        <v>423</v>
      </c>
      <c r="N90" t="s">
        <v>423</v>
      </c>
      <c r="O90">
        <v>72160</v>
      </c>
      <c r="P90">
        <v>2216677130</v>
      </c>
      <c r="R90">
        <v>20</v>
      </c>
      <c r="S90" t="s">
        <v>2529</v>
      </c>
      <c r="T90" t="s">
        <v>2210</v>
      </c>
      <c r="V90">
        <v>430</v>
      </c>
      <c r="W90">
        <v>430</v>
      </c>
      <c r="X90">
        <v>1</v>
      </c>
      <c r="Y90">
        <v>3</v>
      </c>
      <c r="Z90">
        <v>1</v>
      </c>
      <c r="AA90">
        <v>1</v>
      </c>
      <c r="AB90">
        <v>3</v>
      </c>
      <c r="AC90">
        <v>0</v>
      </c>
      <c r="AD90" t="s">
        <v>2249</v>
      </c>
      <c r="AE90" t="s">
        <v>2510</v>
      </c>
      <c r="AF90" t="s">
        <v>2530</v>
      </c>
      <c r="AG90">
        <v>18</v>
      </c>
      <c r="AH90">
        <v>0</v>
      </c>
      <c r="AI90">
        <v>10</v>
      </c>
      <c r="AJ90">
        <v>8</v>
      </c>
      <c r="AK90">
        <v>0</v>
      </c>
      <c r="AL90">
        <v>0</v>
      </c>
      <c r="AM90">
        <v>1</v>
      </c>
      <c r="AN90">
        <v>20</v>
      </c>
      <c r="AO90">
        <v>3</v>
      </c>
      <c r="AP90" t="s">
        <v>2512</v>
      </c>
      <c r="AQ90" t="s">
        <v>2513</v>
      </c>
      <c r="AR90" s="4">
        <f t="shared" si="28"/>
        <v>23</v>
      </c>
      <c r="AS90">
        <v>1</v>
      </c>
      <c r="AT90" t="s">
        <v>753</v>
      </c>
      <c r="AU90">
        <v>11</v>
      </c>
      <c r="AV90" t="s">
        <v>2052</v>
      </c>
      <c r="AW90">
        <v>6</v>
      </c>
      <c r="AX90">
        <v>5</v>
      </c>
      <c r="BL90">
        <v>2</v>
      </c>
      <c r="BM90" t="s">
        <v>2542</v>
      </c>
      <c r="CD90">
        <v>6</v>
      </c>
      <c r="CF90">
        <v>4</v>
      </c>
      <c r="CI90">
        <v>1</v>
      </c>
      <c r="CJ90">
        <v>1</v>
      </c>
      <c r="CK90" s="4">
        <f t="shared" si="29"/>
        <v>0</v>
      </c>
      <c r="DW90">
        <v>1</v>
      </c>
      <c r="DX90" t="s">
        <v>2515</v>
      </c>
      <c r="DY90">
        <v>2024</v>
      </c>
      <c r="DZ90" t="s">
        <v>2531</v>
      </c>
      <c r="EA90" t="s">
        <v>2532</v>
      </c>
      <c r="EB90" t="s">
        <v>818</v>
      </c>
      <c r="EC90" t="s">
        <v>2055</v>
      </c>
      <c r="ED90" t="s">
        <v>818</v>
      </c>
      <c r="EF90" t="s">
        <v>441</v>
      </c>
      <c r="EG90" t="s">
        <v>442</v>
      </c>
      <c r="EI90" s="10" t="s">
        <v>2533</v>
      </c>
      <c r="EL90" s="10" t="s">
        <v>2534</v>
      </c>
      <c r="EO90" s="10" t="s">
        <v>2535</v>
      </c>
      <c r="ER90" s="10" t="s">
        <v>2536</v>
      </c>
      <c r="EU90" s="10" t="s">
        <v>2537</v>
      </c>
      <c r="EX90" s="10" t="s">
        <v>2538</v>
      </c>
      <c r="FA90" s="10" t="s">
        <v>2539</v>
      </c>
      <c r="FD90" s="10" t="s">
        <v>2540</v>
      </c>
      <c r="FG90" s="10" t="s">
        <v>2541</v>
      </c>
      <c r="FK90">
        <v>0</v>
      </c>
      <c r="FL90" s="4">
        <f t="shared" si="30"/>
        <v>0</v>
      </c>
      <c r="FN90">
        <v>0</v>
      </c>
      <c r="FO90" s="4">
        <f t="shared" si="31"/>
        <v>0</v>
      </c>
      <c r="FQ90">
        <v>0</v>
      </c>
      <c r="FR90" s="4">
        <f t="shared" si="32"/>
        <v>0</v>
      </c>
      <c r="FS90" t="s">
        <v>454</v>
      </c>
      <c r="FT90">
        <f t="shared" si="37"/>
        <v>1080</v>
      </c>
      <c r="FU90" s="4">
        <f t="shared" si="34"/>
        <v>7.1999999999999995E-2</v>
      </c>
      <c r="FV90" s="4">
        <f t="shared" si="35"/>
        <v>7.1999999999999995E-2</v>
      </c>
      <c r="FW90" s="4" t="str">
        <f t="shared" si="27"/>
        <v>ORDINARIO</v>
      </c>
    </row>
    <row r="91" spans="1:179" x14ac:dyDescent="0.3">
      <c r="A91">
        <v>89</v>
      </c>
      <c r="B91" t="s">
        <v>2201</v>
      </c>
      <c r="C91" t="s">
        <v>2184</v>
      </c>
      <c r="D91" t="s">
        <v>2603</v>
      </c>
      <c r="E91" t="s">
        <v>2185</v>
      </c>
      <c r="G91" t="s">
        <v>2186</v>
      </c>
      <c r="H91" t="s">
        <v>2187</v>
      </c>
      <c r="I91" t="s">
        <v>2607</v>
      </c>
      <c r="J91">
        <v>539</v>
      </c>
      <c r="K91" t="s">
        <v>2613</v>
      </c>
      <c r="L91" t="s">
        <v>421</v>
      </c>
      <c r="M91" t="s">
        <v>2604</v>
      </c>
      <c r="N91" t="s">
        <v>423</v>
      </c>
      <c r="O91">
        <v>73880</v>
      </c>
      <c r="P91">
        <v>2311161679</v>
      </c>
      <c r="Q91" s="3" t="s">
        <v>2605</v>
      </c>
      <c r="R91">
        <v>9</v>
      </c>
      <c r="S91" t="s">
        <v>2608</v>
      </c>
      <c r="T91" t="s">
        <v>2210</v>
      </c>
      <c r="V91">
        <v>45</v>
      </c>
      <c r="W91">
        <v>45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 t="s">
        <v>2249</v>
      </c>
      <c r="AE91" t="s">
        <v>2203</v>
      </c>
      <c r="AF91" t="s">
        <v>2606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35</v>
      </c>
      <c r="AO91">
        <v>3</v>
      </c>
      <c r="AP91" t="s">
        <v>2382</v>
      </c>
      <c r="AQ91" t="s">
        <v>2239</v>
      </c>
      <c r="AR91" s="4">
        <f t="shared" si="28"/>
        <v>10</v>
      </c>
      <c r="AS91">
        <v>1</v>
      </c>
      <c r="AT91" t="s">
        <v>431</v>
      </c>
      <c r="AU91">
        <v>2</v>
      </c>
      <c r="AV91" t="s">
        <v>2282</v>
      </c>
      <c r="AW91">
        <v>1</v>
      </c>
      <c r="AX91">
        <v>1</v>
      </c>
      <c r="BE91">
        <v>1</v>
      </c>
      <c r="BF91" t="s">
        <v>2229</v>
      </c>
      <c r="BI91" t="s">
        <v>2208</v>
      </c>
      <c r="BL91">
        <v>2</v>
      </c>
      <c r="BM91" t="s">
        <v>855</v>
      </c>
      <c r="CD91">
        <v>3</v>
      </c>
      <c r="CF91">
        <v>1</v>
      </c>
      <c r="CI91">
        <v>2</v>
      </c>
      <c r="CJ91">
        <v>2</v>
      </c>
      <c r="CK91" s="4">
        <f t="shared" si="29"/>
        <v>1</v>
      </c>
      <c r="CL91">
        <v>1</v>
      </c>
      <c r="DE91">
        <v>2</v>
      </c>
      <c r="DF91" t="s">
        <v>2609</v>
      </c>
      <c r="DW91">
        <v>2</v>
      </c>
      <c r="DX91" t="s">
        <v>2515</v>
      </c>
      <c r="DY91">
        <v>2024</v>
      </c>
      <c r="DZ91" t="s">
        <v>2610</v>
      </c>
      <c r="EA91" t="s">
        <v>2611</v>
      </c>
      <c r="EB91" t="s">
        <v>2612</v>
      </c>
      <c r="EC91" t="s">
        <v>439</v>
      </c>
      <c r="ED91" t="s">
        <v>439</v>
      </c>
      <c r="EF91" t="s">
        <v>441</v>
      </c>
      <c r="EG91" t="s">
        <v>442</v>
      </c>
      <c r="FK91">
        <v>0</v>
      </c>
      <c r="FL91" s="4">
        <f t="shared" si="30"/>
        <v>0</v>
      </c>
      <c r="FN91">
        <v>0</v>
      </c>
      <c r="FO91" s="4">
        <f t="shared" si="31"/>
        <v>0</v>
      </c>
      <c r="FQ91">
        <v>0</v>
      </c>
      <c r="FR91" s="4">
        <f t="shared" si="32"/>
        <v>0</v>
      </c>
      <c r="FS91" t="s">
        <v>454</v>
      </c>
      <c r="FT91">
        <f t="shared" si="37"/>
        <v>60</v>
      </c>
      <c r="FU91" s="4">
        <f t="shared" si="34"/>
        <v>4.0000000000000001E-3</v>
      </c>
      <c r="FV91" s="4">
        <f t="shared" si="35"/>
        <v>4.0000000000000001E-3</v>
      </c>
      <c r="FW91" s="4" t="str">
        <f t="shared" si="27"/>
        <v>ORDINARIO</v>
      </c>
    </row>
    <row r="92" spans="1:179" x14ac:dyDescent="0.3">
      <c r="A92">
        <v>90</v>
      </c>
      <c r="B92" t="s">
        <v>550</v>
      </c>
      <c r="C92" t="s">
        <v>2614</v>
      </c>
      <c r="D92" t="s">
        <v>2615</v>
      </c>
      <c r="E92" t="s">
        <v>2616</v>
      </c>
      <c r="G92" t="s">
        <v>2617</v>
      </c>
      <c r="H92" t="s">
        <v>2618</v>
      </c>
      <c r="I92" t="s">
        <v>2619</v>
      </c>
      <c r="J92">
        <v>108</v>
      </c>
      <c r="K92" t="s">
        <v>2620</v>
      </c>
      <c r="L92" t="s">
        <v>2621</v>
      </c>
      <c r="M92" t="s">
        <v>2604</v>
      </c>
      <c r="N92" t="s">
        <v>423</v>
      </c>
      <c r="O92">
        <v>73870</v>
      </c>
      <c r="P92">
        <v>2313130310</v>
      </c>
      <c r="Q92" s="3" t="s">
        <v>2622</v>
      </c>
      <c r="R92">
        <v>6</v>
      </c>
      <c r="S92" t="s">
        <v>2623</v>
      </c>
      <c r="T92" t="s">
        <v>2210</v>
      </c>
      <c r="V92">
        <v>12195</v>
      </c>
      <c r="W92">
        <v>3438</v>
      </c>
      <c r="X92">
        <v>1</v>
      </c>
      <c r="Y92">
        <v>2</v>
      </c>
      <c r="Z92">
        <v>2</v>
      </c>
      <c r="AA92">
        <v>2</v>
      </c>
      <c r="AB92">
        <v>2</v>
      </c>
      <c r="AC92">
        <v>0</v>
      </c>
      <c r="AD92" t="s">
        <v>426</v>
      </c>
      <c r="AE92" t="s">
        <v>2624</v>
      </c>
      <c r="AF92" t="s">
        <v>2625</v>
      </c>
      <c r="AG92">
        <v>21</v>
      </c>
      <c r="AH92">
        <v>0</v>
      </c>
      <c r="AI92">
        <v>14</v>
      </c>
      <c r="AJ92">
        <v>7</v>
      </c>
      <c r="AK92">
        <v>0</v>
      </c>
      <c r="AL92">
        <v>0</v>
      </c>
      <c r="AM92">
        <v>1</v>
      </c>
      <c r="AN92">
        <v>15</v>
      </c>
      <c r="AO92">
        <v>2</v>
      </c>
      <c r="AP92" t="s">
        <v>2512</v>
      </c>
      <c r="AQ92" t="s">
        <v>2626</v>
      </c>
      <c r="AR92" s="4">
        <f t="shared" si="28"/>
        <v>60</v>
      </c>
      <c r="AS92">
        <v>4</v>
      </c>
      <c r="AT92" t="s">
        <v>2627</v>
      </c>
      <c r="AU92">
        <v>26</v>
      </c>
      <c r="AV92" t="s">
        <v>2628</v>
      </c>
      <c r="AW92">
        <v>23</v>
      </c>
      <c r="AX92">
        <v>3</v>
      </c>
      <c r="BE92">
        <v>1</v>
      </c>
      <c r="BF92" t="s">
        <v>2053</v>
      </c>
      <c r="BI92" t="s">
        <v>2208</v>
      </c>
      <c r="BL92">
        <v>1</v>
      </c>
      <c r="BM92" t="s">
        <v>2629</v>
      </c>
      <c r="CD92">
        <v>22</v>
      </c>
      <c r="CF92">
        <v>4</v>
      </c>
      <c r="CH92">
        <v>1</v>
      </c>
      <c r="CI92">
        <v>2</v>
      </c>
      <c r="CJ92">
        <v>4</v>
      </c>
      <c r="CK92" s="4">
        <f t="shared" si="29"/>
        <v>3</v>
      </c>
      <c r="CL92">
        <v>3</v>
      </c>
      <c r="DW92">
        <v>2</v>
      </c>
      <c r="DX92" t="s">
        <v>2515</v>
      </c>
      <c r="DY92">
        <v>2024</v>
      </c>
      <c r="DZ92" t="s">
        <v>2630</v>
      </c>
      <c r="EA92" t="s">
        <v>2631</v>
      </c>
      <c r="EB92" t="s">
        <v>2632</v>
      </c>
      <c r="EC92" t="s">
        <v>2631</v>
      </c>
      <c r="ED92" t="s">
        <v>2619</v>
      </c>
      <c r="EF92" t="s">
        <v>441</v>
      </c>
      <c r="EG92" t="s">
        <v>442</v>
      </c>
      <c r="EI92" s="10" t="s">
        <v>2753</v>
      </c>
      <c r="EL92" s="10" t="s">
        <v>2749</v>
      </c>
      <c r="EO92" s="10" t="s">
        <v>2750</v>
      </c>
      <c r="ER92" s="10" t="s">
        <v>2751</v>
      </c>
      <c r="EU92" s="10" t="s">
        <v>2752</v>
      </c>
      <c r="EX92" s="10" t="s">
        <v>2753</v>
      </c>
      <c r="FA92" s="10" t="s">
        <v>2754</v>
      </c>
      <c r="FD92" s="10" t="s">
        <v>2755</v>
      </c>
      <c r="FG92" s="10" t="s">
        <v>2756</v>
      </c>
      <c r="FJ92" t="s">
        <v>2094</v>
      </c>
      <c r="FK92">
        <v>20</v>
      </c>
      <c r="FL92" s="4">
        <f t="shared" si="30"/>
        <v>6.6666666666666671E-3</v>
      </c>
      <c r="FN92">
        <v>0</v>
      </c>
      <c r="FO92" s="4">
        <f t="shared" si="31"/>
        <v>0</v>
      </c>
      <c r="FP92" t="s">
        <v>2633</v>
      </c>
      <c r="FQ92">
        <v>350</v>
      </c>
      <c r="FR92" s="4">
        <f t="shared" si="32"/>
        <v>0.17499999999999999</v>
      </c>
      <c r="FS92" t="s">
        <v>454</v>
      </c>
      <c r="FT92">
        <v>30000</v>
      </c>
      <c r="FU92" s="4">
        <f t="shared" si="34"/>
        <v>2</v>
      </c>
      <c r="FV92" s="4">
        <f t="shared" si="35"/>
        <v>2.1816666666666666</v>
      </c>
      <c r="FW92" s="4" t="str">
        <f t="shared" si="27"/>
        <v>ALTO</v>
      </c>
    </row>
    <row r="93" spans="1:179" x14ac:dyDescent="0.3">
      <c r="A93">
        <v>91</v>
      </c>
      <c r="B93" t="s">
        <v>550</v>
      </c>
      <c r="C93" t="s">
        <v>2634</v>
      </c>
      <c r="D93" t="s">
        <v>2634</v>
      </c>
      <c r="E93" t="s">
        <v>2635</v>
      </c>
      <c r="G93" t="s">
        <v>2636</v>
      </c>
      <c r="H93" t="s">
        <v>2637</v>
      </c>
      <c r="I93" t="s">
        <v>2638</v>
      </c>
      <c r="J93">
        <v>1710</v>
      </c>
      <c r="L93" t="s">
        <v>2639</v>
      </c>
      <c r="M93" t="s">
        <v>423</v>
      </c>
      <c r="N93" t="s">
        <v>423</v>
      </c>
      <c r="O93">
        <v>72090</v>
      </c>
      <c r="P93">
        <v>2212185540</v>
      </c>
      <c r="Q93" s="3" t="s">
        <v>2640</v>
      </c>
      <c r="R93">
        <v>9</v>
      </c>
      <c r="S93" t="s">
        <v>2641</v>
      </c>
      <c r="T93" t="s">
        <v>2642</v>
      </c>
      <c r="V93">
        <v>1259</v>
      </c>
      <c r="W93">
        <v>1259</v>
      </c>
      <c r="X93">
        <v>2</v>
      </c>
      <c r="Y93">
        <v>2</v>
      </c>
      <c r="Z93">
        <v>4</v>
      </c>
      <c r="AA93">
        <v>2</v>
      </c>
      <c r="AB93">
        <v>2</v>
      </c>
      <c r="AC93">
        <v>2</v>
      </c>
      <c r="AD93" t="s">
        <v>945</v>
      </c>
      <c r="AE93" t="s">
        <v>2643</v>
      </c>
      <c r="AF93" t="s">
        <v>2667</v>
      </c>
      <c r="AG93">
        <v>21</v>
      </c>
      <c r="AH93">
        <v>0</v>
      </c>
      <c r="AI93">
        <v>10</v>
      </c>
      <c r="AJ93">
        <v>11</v>
      </c>
      <c r="AK93">
        <v>0</v>
      </c>
      <c r="AL93">
        <v>0</v>
      </c>
      <c r="AM93">
        <v>1</v>
      </c>
      <c r="AN93">
        <v>45</v>
      </c>
      <c r="AO93">
        <v>3</v>
      </c>
      <c r="AP93" t="s">
        <v>2252</v>
      </c>
      <c r="AQ93" t="s">
        <v>2666</v>
      </c>
      <c r="AR93" s="4">
        <f t="shared" si="28"/>
        <v>73</v>
      </c>
      <c r="AS93">
        <v>4</v>
      </c>
      <c r="AT93" t="s">
        <v>2055</v>
      </c>
      <c r="AU93">
        <v>15</v>
      </c>
      <c r="AV93" t="s">
        <v>536</v>
      </c>
      <c r="AW93">
        <v>15</v>
      </c>
      <c r="BE93">
        <v>1</v>
      </c>
      <c r="BF93" t="s">
        <v>2053</v>
      </c>
      <c r="BI93" t="s">
        <v>753</v>
      </c>
      <c r="BL93">
        <v>1</v>
      </c>
      <c r="BM93" t="s">
        <v>753</v>
      </c>
      <c r="CD93">
        <v>37</v>
      </c>
      <c r="CE93">
        <v>2</v>
      </c>
      <c r="CF93">
        <v>7</v>
      </c>
      <c r="CH93">
        <v>1</v>
      </c>
      <c r="CI93">
        <v>6</v>
      </c>
      <c r="CJ93">
        <v>1</v>
      </c>
      <c r="CK93" s="4">
        <f t="shared" si="29"/>
        <v>17</v>
      </c>
      <c r="CL93">
        <v>17</v>
      </c>
      <c r="DW93">
        <v>23</v>
      </c>
      <c r="DX93" t="s">
        <v>2515</v>
      </c>
      <c r="DY93">
        <v>2024</v>
      </c>
      <c r="DZ93" t="s">
        <v>2644</v>
      </c>
      <c r="EA93" t="s">
        <v>437</v>
      </c>
      <c r="EB93" t="s">
        <v>2645</v>
      </c>
      <c r="EC93" t="s">
        <v>818</v>
      </c>
      <c r="ED93" t="s">
        <v>818</v>
      </c>
      <c r="EF93" t="s">
        <v>441</v>
      </c>
      <c r="EG93" t="s">
        <v>442</v>
      </c>
      <c r="EI93" s="10" t="s">
        <v>2668</v>
      </c>
      <c r="EL93" s="10" t="s">
        <v>2669</v>
      </c>
      <c r="EO93" s="10" t="s">
        <v>2670</v>
      </c>
      <c r="ER93" s="10" t="s">
        <v>2671</v>
      </c>
      <c r="EU93" s="10" t="s">
        <v>2672</v>
      </c>
      <c r="EX93" s="10" t="s">
        <v>2673</v>
      </c>
      <c r="FA93" s="10" t="s">
        <v>2674</v>
      </c>
      <c r="FD93" s="10" t="s">
        <v>2675</v>
      </c>
      <c r="FG93" s="10" t="s">
        <v>2676</v>
      </c>
      <c r="FK93">
        <v>0</v>
      </c>
      <c r="FL93" s="4">
        <f t="shared" si="30"/>
        <v>0</v>
      </c>
      <c r="FN93">
        <v>0</v>
      </c>
      <c r="FO93" s="4">
        <f t="shared" si="31"/>
        <v>0</v>
      </c>
      <c r="FQ93">
        <v>0</v>
      </c>
      <c r="FR93" s="4">
        <f t="shared" si="32"/>
        <v>0</v>
      </c>
      <c r="FS93" t="s">
        <v>454</v>
      </c>
      <c r="FT93">
        <f t="shared" si="37"/>
        <v>1260</v>
      </c>
      <c r="FU93" s="4">
        <f t="shared" si="34"/>
        <v>8.4000000000000005E-2</v>
      </c>
      <c r="FV93" s="4">
        <f t="shared" si="35"/>
        <v>8.4000000000000005E-2</v>
      </c>
      <c r="FW93" s="4" t="str">
        <f t="shared" si="27"/>
        <v>ORDINARIO</v>
      </c>
    </row>
    <row r="94" spans="1:179" x14ac:dyDescent="0.3">
      <c r="A94">
        <v>92</v>
      </c>
      <c r="B94" t="s">
        <v>550</v>
      </c>
      <c r="C94" t="s">
        <v>2646</v>
      </c>
      <c r="D94" t="s">
        <v>2647</v>
      </c>
      <c r="E94" t="s">
        <v>2648</v>
      </c>
      <c r="G94" t="s">
        <v>2649</v>
      </c>
      <c r="H94" t="s">
        <v>2649</v>
      </c>
      <c r="I94" t="s">
        <v>2650</v>
      </c>
      <c r="J94">
        <v>205</v>
      </c>
      <c r="K94" t="s">
        <v>1931</v>
      </c>
      <c r="L94" t="s">
        <v>421</v>
      </c>
      <c r="M94" t="s">
        <v>1608</v>
      </c>
      <c r="N94" t="s">
        <v>423</v>
      </c>
      <c r="O94">
        <v>75480</v>
      </c>
      <c r="P94">
        <v>2491597995</v>
      </c>
      <c r="Q94" s="3" t="s">
        <v>2651</v>
      </c>
      <c r="R94">
        <v>5</v>
      </c>
      <c r="S94" t="s">
        <v>2652</v>
      </c>
      <c r="T94" t="s">
        <v>2210</v>
      </c>
      <c r="V94">
        <v>741.81</v>
      </c>
      <c r="W94">
        <v>741.81</v>
      </c>
      <c r="X94">
        <v>1</v>
      </c>
      <c r="Y94">
        <v>2</v>
      </c>
      <c r="Z94">
        <v>1</v>
      </c>
      <c r="AA94">
        <v>1</v>
      </c>
      <c r="AB94">
        <v>1</v>
      </c>
      <c r="AC94">
        <v>0</v>
      </c>
      <c r="AD94" t="s">
        <v>462</v>
      </c>
      <c r="AE94" t="s">
        <v>2748</v>
      </c>
      <c r="AF94" t="s">
        <v>2653</v>
      </c>
      <c r="AG94">
        <v>7</v>
      </c>
      <c r="AH94">
        <v>0</v>
      </c>
      <c r="AI94">
        <v>2</v>
      </c>
      <c r="AJ94">
        <v>5</v>
      </c>
      <c r="AK94">
        <v>0</v>
      </c>
      <c r="AL94">
        <v>0</v>
      </c>
      <c r="AM94">
        <v>1</v>
      </c>
      <c r="AN94">
        <v>214</v>
      </c>
      <c r="AO94">
        <v>50</v>
      </c>
      <c r="AP94" t="s">
        <v>2252</v>
      </c>
      <c r="AQ94" t="s">
        <v>2654</v>
      </c>
      <c r="AR94" s="4">
        <f t="shared" si="28"/>
        <v>26</v>
      </c>
      <c r="AS94">
        <v>1</v>
      </c>
      <c r="AT94" t="s">
        <v>2655</v>
      </c>
      <c r="AU94">
        <v>11</v>
      </c>
      <c r="AV94" t="s">
        <v>2499</v>
      </c>
      <c r="AW94">
        <v>11</v>
      </c>
      <c r="BL94">
        <v>11</v>
      </c>
      <c r="BM94" t="s">
        <v>2499</v>
      </c>
      <c r="CD94">
        <v>11</v>
      </c>
      <c r="CF94">
        <v>1</v>
      </c>
      <c r="CI94">
        <v>2</v>
      </c>
      <c r="CJ94">
        <v>1</v>
      </c>
      <c r="CK94" s="4">
        <f t="shared" si="29"/>
        <v>5</v>
      </c>
      <c r="CL94">
        <v>5</v>
      </c>
      <c r="DE94">
        <v>8</v>
      </c>
      <c r="DF94" t="s">
        <v>2499</v>
      </c>
      <c r="DW94">
        <v>20</v>
      </c>
      <c r="DX94" t="s">
        <v>2515</v>
      </c>
      <c r="DY94">
        <v>2024</v>
      </c>
      <c r="DZ94" t="s">
        <v>2656</v>
      </c>
      <c r="EA94" t="s">
        <v>437</v>
      </c>
      <c r="EB94" t="s">
        <v>2657</v>
      </c>
      <c r="EC94" t="s">
        <v>2659</v>
      </c>
      <c r="ED94" t="s">
        <v>2658</v>
      </c>
      <c r="EF94" t="s">
        <v>441</v>
      </c>
      <c r="EG94" t="s">
        <v>442</v>
      </c>
      <c r="EI94" s="10" t="s">
        <v>2660</v>
      </c>
      <c r="EL94" s="10" t="s">
        <v>2661</v>
      </c>
      <c r="ER94" s="10" t="s">
        <v>2662</v>
      </c>
      <c r="EX94" s="10" t="s">
        <v>2663</v>
      </c>
      <c r="FA94" s="10" t="s">
        <v>2664</v>
      </c>
      <c r="FK94">
        <v>0</v>
      </c>
      <c r="FL94" s="4">
        <f t="shared" si="30"/>
        <v>0</v>
      </c>
      <c r="FN94">
        <v>0</v>
      </c>
      <c r="FO94" s="4">
        <f t="shared" si="31"/>
        <v>0</v>
      </c>
      <c r="FQ94">
        <v>0</v>
      </c>
      <c r="FR94" s="4">
        <f t="shared" si="32"/>
        <v>0</v>
      </c>
      <c r="FS94" t="s">
        <v>2665</v>
      </c>
      <c r="FT94">
        <v>20000</v>
      </c>
      <c r="FU94" s="4">
        <f t="shared" si="34"/>
        <v>1.3333333333333333</v>
      </c>
      <c r="FV94" s="4">
        <f t="shared" si="35"/>
        <v>1.3333333333333333</v>
      </c>
      <c r="FW94" s="4" t="str">
        <f t="shared" si="27"/>
        <v>ALTO</v>
      </c>
    </row>
    <row r="95" spans="1:179" x14ac:dyDescent="0.3">
      <c r="A95">
        <v>93</v>
      </c>
      <c r="B95" t="s">
        <v>550</v>
      </c>
      <c r="C95" t="s">
        <v>1927</v>
      </c>
      <c r="D95" t="s">
        <v>2677</v>
      </c>
      <c r="E95" t="s">
        <v>1929</v>
      </c>
      <c r="G95" t="s">
        <v>2678</v>
      </c>
      <c r="H95" t="s">
        <v>2679</v>
      </c>
      <c r="I95" t="s">
        <v>2680</v>
      </c>
      <c r="J95">
        <v>810</v>
      </c>
      <c r="K95" t="s">
        <v>2681</v>
      </c>
      <c r="L95" t="s">
        <v>421</v>
      </c>
      <c r="M95" t="s">
        <v>423</v>
      </c>
      <c r="N95" t="s">
        <v>423</v>
      </c>
      <c r="O95">
        <v>72000</v>
      </c>
      <c r="P95">
        <v>2222321241</v>
      </c>
      <c r="R95">
        <v>11</v>
      </c>
      <c r="S95" t="s">
        <v>2682</v>
      </c>
      <c r="T95" t="s">
        <v>2210</v>
      </c>
      <c r="V95">
        <v>84</v>
      </c>
      <c r="W95">
        <v>84</v>
      </c>
      <c r="X95">
        <v>1</v>
      </c>
      <c r="Y95">
        <v>2</v>
      </c>
      <c r="Z95">
        <v>1</v>
      </c>
      <c r="AA95">
        <v>1</v>
      </c>
      <c r="AB95">
        <v>1</v>
      </c>
      <c r="AC95">
        <v>0</v>
      </c>
      <c r="AD95" t="s">
        <v>848</v>
      </c>
      <c r="AE95" t="s">
        <v>2702</v>
      </c>
      <c r="AF95" t="s">
        <v>2695</v>
      </c>
      <c r="AG95">
        <v>3</v>
      </c>
      <c r="AH95">
        <v>0</v>
      </c>
      <c r="AI95">
        <v>2</v>
      </c>
      <c r="AJ95">
        <v>1</v>
      </c>
      <c r="AK95">
        <v>0</v>
      </c>
      <c r="AL95">
        <v>0</v>
      </c>
      <c r="AM95">
        <v>1</v>
      </c>
      <c r="AN95">
        <v>30</v>
      </c>
      <c r="AO95">
        <v>1</v>
      </c>
      <c r="AP95" t="s">
        <v>2252</v>
      </c>
      <c r="AQ95" t="s">
        <v>2684</v>
      </c>
      <c r="AR95" s="4">
        <f t="shared" si="28"/>
        <v>13</v>
      </c>
      <c r="AS95">
        <v>1</v>
      </c>
      <c r="AT95" t="s">
        <v>431</v>
      </c>
      <c r="AU95">
        <v>2</v>
      </c>
      <c r="AV95" t="s">
        <v>2699</v>
      </c>
      <c r="AW95">
        <v>2</v>
      </c>
      <c r="BE95">
        <v>1</v>
      </c>
      <c r="BF95" t="s">
        <v>1897</v>
      </c>
      <c r="BI95" t="s">
        <v>431</v>
      </c>
      <c r="BL95">
        <v>4</v>
      </c>
      <c r="BM95" t="s">
        <v>2499</v>
      </c>
      <c r="CD95">
        <v>6</v>
      </c>
      <c r="CF95">
        <v>1</v>
      </c>
      <c r="CI95">
        <v>2</v>
      </c>
      <c r="CJ95">
        <v>2</v>
      </c>
      <c r="CK95" s="4">
        <f t="shared" si="29"/>
        <v>0</v>
      </c>
      <c r="CM95">
        <v>1</v>
      </c>
      <c r="DE95">
        <v>2</v>
      </c>
      <c r="DF95" t="s">
        <v>2698</v>
      </c>
      <c r="DW95">
        <v>27</v>
      </c>
      <c r="DX95" t="s">
        <v>2515</v>
      </c>
      <c r="DY95">
        <v>2024</v>
      </c>
      <c r="DZ95" t="s">
        <v>2685</v>
      </c>
      <c r="EA95" t="s">
        <v>2680</v>
      </c>
      <c r="EB95" t="s">
        <v>2592</v>
      </c>
      <c r="EC95" t="s">
        <v>2592</v>
      </c>
      <c r="ED95" t="s">
        <v>2592</v>
      </c>
      <c r="EF95" t="s">
        <v>441</v>
      </c>
      <c r="EG95" t="s">
        <v>442</v>
      </c>
      <c r="EI95" s="10" t="s">
        <v>2696</v>
      </c>
      <c r="EL95" s="10" t="s">
        <v>2697</v>
      </c>
      <c r="FK95">
        <v>0</v>
      </c>
      <c r="FL95" s="4">
        <f t="shared" si="30"/>
        <v>0</v>
      </c>
      <c r="FN95">
        <v>0</v>
      </c>
      <c r="FO95" s="4">
        <f t="shared" si="31"/>
        <v>0</v>
      </c>
      <c r="FQ95">
        <v>0</v>
      </c>
      <c r="FR95" s="4">
        <f t="shared" si="32"/>
        <v>0</v>
      </c>
      <c r="FS95" t="s">
        <v>454</v>
      </c>
      <c r="FT95">
        <f t="shared" si="37"/>
        <v>180</v>
      </c>
      <c r="FU95" s="4">
        <f t="shared" si="34"/>
        <v>1.2E-2</v>
      </c>
      <c r="FV95" s="4">
        <f t="shared" si="35"/>
        <v>1.2E-2</v>
      </c>
      <c r="FW95" s="4" t="str">
        <f t="shared" si="27"/>
        <v>ORDINARIO</v>
      </c>
    </row>
    <row r="96" spans="1:179" x14ac:dyDescent="0.3">
      <c r="A96">
        <v>94</v>
      </c>
      <c r="B96" t="s">
        <v>550</v>
      </c>
      <c r="C96" t="s">
        <v>1927</v>
      </c>
      <c r="D96" t="s">
        <v>2722</v>
      </c>
      <c r="E96" t="s">
        <v>1929</v>
      </c>
      <c r="G96" t="s">
        <v>2678</v>
      </c>
      <c r="H96" t="s">
        <v>2679</v>
      </c>
      <c r="I96" t="s">
        <v>2453</v>
      </c>
      <c r="J96">
        <v>803</v>
      </c>
      <c r="K96" t="s">
        <v>2723</v>
      </c>
      <c r="L96" t="s">
        <v>421</v>
      </c>
      <c r="M96" t="s">
        <v>423</v>
      </c>
      <c r="N96" t="s">
        <v>423</v>
      </c>
      <c r="O96">
        <v>72000</v>
      </c>
      <c r="P96">
        <v>2222324984</v>
      </c>
      <c r="R96">
        <v>11</v>
      </c>
      <c r="S96" t="s">
        <v>2682</v>
      </c>
      <c r="T96" t="s">
        <v>2210</v>
      </c>
      <c r="V96">
        <v>35</v>
      </c>
      <c r="W96">
        <v>35</v>
      </c>
      <c r="X96">
        <v>1</v>
      </c>
      <c r="Y96">
        <v>2</v>
      </c>
      <c r="Z96">
        <v>1</v>
      </c>
      <c r="AA96">
        <v>1</v>
      </c>
      <c r="AB96">
        <v>1</v>
      </c>
      <c r="AC96">
        <v>0</v>
      </c>
      <c r="AD96" t="s">
        <v>848</v>
      </c>
      <c r="AE96" t="s">
        <v>2702</v>
      </c>
      <c r="AF96" t="s">
        <v>2683</v>
      </c>
      <c r="AG96">
        <v>10</v>
      </c>
      <c r="AH96">
        <v>0</v>
      </c>
      <c r="AI96">
        <v>2</v>
      </c>
      <c r="AJ96">
        <v>8</v>
      </c>
      <c r="AK96">
        <v>0</v>
      </c>
      <c r="AL96">
        <v>0</v>
      </c>
      <c r="AM96">
        <v>1</v>
      </c>
      <c r="AN96">
        <v>30</v>
      </c>
      <c r="AO96">
        <v>1</v>
      </c>
      <c r="AP96" t="s">
        <v>2252</v>
      </c>
      <c r="AQ96" t="s">
        <v>2684</v>
      </c>
      <c r="AR96" s="4">
        <f t="shared" si="28"/>
        <v>7</v>
      </c>
      <c r="AS96">
        <v>1</v>
      </c>
      <c r="AT96" t="s">
        <v>431</v>
      </c>
      <c r="AU96">
        <v>2</v>
      </c>
      <c r="AV96" t="s">
        <v>2699</v>
      </c>
      <c r="AW96">
        <v>2</v>
      </c>
      <c r="BE96">
        <v>1</v>
      </c>
      <c r="BF96" t="s">
        <v>1897</v>
      </c>
      <c r="BI96" t="s">
        <v>2208</v>
      </c>
      <c r="CD96">
        <v>1</v>
      </c>
      <c r="CF96">
        <v>1</v>
      </c>
      <c r="CI96">
        <v>1</v>
      </c>
      <c r="CJ96">
        <v>1</v>
      </c>
      <c r="CK96" s="4">
        <f t="shared" si="29"/>
        <v>1</v>
      </c>
      <c r="CL96">
        <v>1</v>
      </c>
      <c r="CM96">
        <v>1</v>
      </c>
      <c r="DW96">
        <v>27</v>
      </c>
      <c r="DX96" t="s">
        <v>2515</v>
      </c>
      <c r="DY96">
        <v>2024</v>
      </c>
      <c r="DZ96" t="s">
        <v>2724</v>
      </c>
      <c r="EA96" t="s">
        <v>2592</v>
      </c>
      <c r="EB96" t="s">
        <v>2592</v>
      </c>
      <c r="EC96" t="s">
        <v>2592</v>
      </c>
      <c r="ED96" t="s">
        <v>2453</v>
      </c>
      <c r="EF96" t="s">
        <v>441</v>
      </c>
      <c r="EG96" t="s">
        <v>442</v>
      </c>
      <c r="EI96" s="10" t="s">
        <v>2686</v>
      </c>
      <c r="EL96" s="10" t="s">
        <v>2687</v>
      </c>
      <c r="EO96" s="10" t="s">
        <v>2688</v>
      </c>
      <c r="ER96" s="10" t="s">
        <v>2689</v>
      </c>
      <c r="EU96" s="10" t="s">
        <v>2690</v>
      </c>
      <c r="EX96" s="10" t="s">
        <v>2691</v>
      </c>
      <c r="FA96" s="10" t="s">
        <v>2692</v>
      </c>
      <c r="FD96" s="10" t="s">
        <v>2693</v>
      </c>
      <c r="FG96" s="10" t="s">
        <v>2694</v>
      </c>
      <c r="FK96">
        <v>0</v>
      </c>
      <c r="FL96" s="4">
        <f t="shared" si="30"/>
        <v>0</v>
      </c>
      <c r="FN96">
        <v>0</v>
      </c>
      <c r="FO96" s="4">
        <f t="shared" si="31"/>
        <v>0</v>
      </c>
      <c r="FQ96">
        <v>0</v>
      </c>
      <c r="FR96" s="4">
        <f t="shared" si="32"/>
        <v>0</v>
      </c>
      <c r="FS96" t="s">
        <v>454</v>
      </c>
      <c r="FT96">
        <f t="shared" si="37"/>
        <v>600</v>
      </c>
      <c r="FU96" s="4">
        <f t="shared" si="34"/>
        <v>0.04</v>
      </c>
      <c r="FV96" s="4">
        <f t="shared" si="35"/>
        <v>0.04</v>
      </c>
      <c r="FW96" s="4" t="str">
        <f t="shared" si="27"/>
        <v>ORDINARIO</v>
      </c>
    </row>
    <row r="97" spans="1:179" x14ac:dyDescent="0.3">
      <c r="A97">
        <v>95</v>
      </c>
      <c r="B97" t="s">
        <v>550</v>
      </c>
      <c r="C97" t="s">
        <v>1927</v>
      </c>
      <c r="D97" t="s">
        <v>2700</v>
      </c>
      <c r="E97" t="s">
        <v>1929</v>
      </c>
      <c r="G97" t="s">
        <v>2678</v>
      </c>
      <c r="H97" t="s">
        <v>2679</v>
      </c>
      <c r="I97" t="s">
        <v>2701</v>
      </c>
      <c r="J97">
        <v>915</v>
      </c>
      <c r="K97" t="s">
        <v>2263</v>
      </c>
      <c r="L97" t="s">
        <v>421</v>
      </c>
      <c r="M97" t="s">
        <v>423</v>
      </c>
      <c r="N97" t="s">
        <v>423</v>
      </c>
      <c r="O97">
        <v>72000</v>
      </c>
      <c r="P97">
        <v>2222321241</v>
      </c>
      <c r="R97">
        <v>11</v>
      </c>
      <c r="S97" t="s">
        <v>2682</v>
      </c>
      <c r="T97" t="s">
        <v>2210</v>
      </c>
      <c r="V97">
        <v>60</v>
      </c>
      <c r="W97">
        <v>60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 t="s">
        <v>848</v>
      </c>
      <c r="AE97" t="s">
        <v>2702</v>
      </c>
      <c r="AF97" t="s">
        <v>2703</v>
      </c>
      <c r="AG97">
        <v>4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1</v>
      </c>
      <c r="AN97">
        <v>30</v>
      </c>
      <c r="AO97">
        <v>1</v>
      </c>
      <c r="AP97" t="s">
        <v>2252</v>
      </c>
      <c r="AQ97" t="s">
        <v>2684</v>
      </c>
      <c r="AR97" s="4">
        <f t="shared" si="28"/>
        <v>12</v>
      </c>
      <c r="AS97">
        <v>2</v>
      </c>
      <c r="AT97" t="s">
        <v>431</v>
      </c>
      <c r="AU97">
        <v>2</v>
      </c>
      <c r="AV97" t="s">
        <v>2699</v>
      </c>
      <c r="AW97">
        <v>1</v>
      </c>
      <c r="AX97">
        <v>1</v>
      </c>
      <c r="BE97">
        <v>1</v>
      </c>
      <c r="BF97" t="s">
        <v>1897</v>
      </c>
      <c r="BI97" t="s">
        <v>431</v>
      </c>
      <c r="BL97">
        <v>2</v>
      </c>
      <c r="BM97" t="s">
        <v>2499</v>
      </c>
      <c r="CD97">
        <v>3</v>
      </c>
      <c r="CF97">
        <v>2</v>
      </c>
      <c r="CI97">
        <v>2</v>
      </c>
      <c r="CJ97">
        <v>1</v>
      </c>
      <c r="CK97" s="4">
        <f t="shared" si="29"/>
        <v>2</v>
      </c>
      <c r="CL97">
        <v>2</v>
      </c>
      <c r="CM97">
        <v>1</v>
      </c>
      <c r="DW97">
        <v>27</v>
      </c>
      <c r="DX97" t="s">
        <v>2515</v>
      </c>
      <c r="DY97">
        <v>2024</v>
      </c>
      <c r="DZ97" t="s">
        <v>2704</v>
      </c>
      <c r="EA97" t="s">
        <v>2592</v>
      </c>
      <c r="EB97" t="s">
        <v>2592</v>
      </c>
      <c r="EC97" t="s">
        <v>1667</v>
      </c>
      <c r="ED97" t="s">
        <v>2592</v>
      </c>
      <c r="EF97" t="s">
        <v>441</v>
      </c>
      <c r="EG97" t="s">
        <v>442</v>
      </c>
      <c r="EI97" s="10" t="s">
        <v>2705</v>
      </c>
      <c r="EL97" s="10" t="s">
        <v>2706</v>
      </c>
      <c r="ER97" s="10" t="s">
        <v>2707</v>
      </c>
      <c r="FK97">
        <v>0</v>
      </c>
      <c r="FL97" s="4">
        <f t="shared" si="30"/>
        <v>0</v>
      </c>
      <c r="FN97">
        <v>0</v>
      </c>
      <c r="FO97" s="4">
        <f t="shared" si="31"/>
        <v>0</v>
      </c>
      <c r="FQ97">
        <v>0</v>
      </c>
      <c r="FR97" s="4">
        <f t="shared" si="32"/>
        <v>0</v>
      </c>
      <c r="FS97" t="s">
        <v>454</v>
      </c>
      <c r="FT97">
        <f t="shared" si="37"/>
        <v>240</v>
      </c>
      <c r="FU97" s="4">
        <f t="shared" si="34"/>
        <v>1.6E-2</v>
      </c>
      <c r="FV97" s="4">
        <f t="shared" si="35"/>
        <v>1.6E-2</v>
      </c>
      <c r="FW97" s="4" t="str">
        <f t="shared" si="27"/>
        <v>ORDINARIO</v>
      </c>
    </row>
    <row r="98" spans="1:179" x14ac:dyDescent="0.3">
      <c r="A98">
        <v>96</v>
      </c>
      <c r="B98" t="s">
        <v>550</v>
      </c>
      <c r="C98" t="s">
        <v>1927</v>
      </c>
      <c r="D98" t="s">
        <v>2708</v>
      </c>
      <c r="E98" t="s">
        <v>1929</v>
      </c>
      <c r="G98" t="s">
        <v>2678</v>
      </c>
      <c r="H98" t="s">
        <v>2679</v>
      </c>
      <c r="I98" t="s">
        <v>2709</v>
      </c>
      <c r="J98">
        <v>4222</v>
      </c>
      <c r="K98" t="s">
        <v>2710</v>
      </c>
      <c r="L98" t="s">
        <v>2711</v>
      </c>
      <c r="M98" t="s">
        <v>423</v>
      </c>
      <c r="N98" t="s">
        <v>423</v>
      </c>
      <c r="O98">
        <v>72030</v>
      </c>
      <c r="P98">
        <v>2222900743</v>
      </c>
      <c r="R98">
        <v>34</v>
      </c>
      <c r="S98" s="11" t="s">
        <v>2389</v>
      </c>
      <c r="T98" t="s">
        <v>2210</v>
      </c>
      <c r="V98">
        <v>57</v>
      </c>
      <c r="W98">
        <v>57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 t="s">
        <v>848</v>
      </c>
      <c r="AE98" t="s">
        <v>2702</v>
      </c>
      <c r="AF98" t="s">
        <v>2712</v>
      </c>
      <c r="AG98">
        <v>7</v>
      </c>
      <c r="AH98">
        <v>0</v>
      </c>
      <c r="AI98">
        <v>1</v>
      </c>
      <c r="AJ98">
        <v>6</v>
      </c>
      <c r="AK98">
        <v>0</v>
      </c>
      <c r="AL98">
        <v>0</v>
      </c>
      <c r="AM98">
        <v>1</v>
      </c>
      <c r="AN98">
        <v>30</v>
      </c>
      <c r="AO98">
        <v>1</v>
      </c>
      <c r="AP98" t="s">
        <v>2252</v>
      </c>
      <c r="AQ98" t="s">
        <v>2684</v>
      </c>
      <c r="AR98" s="4">
        <f t="shared" si="28"/>
        <v>8</v>
      </c>
      <c r="AS98">
        <v>1</v>
      </c>
      <c r="AT98" t="s">
        <v>431</v>
      </c>
      <c r="AU98">
        <v>2</v>
      </c>
      <c r="AV98" t="s">
        <v>2713</v>
      </c>
      <c r="AW98">
        <v>2</v>
      </c>
      <c r="BE98">
        <v>1</v>
      </c>
      <c r="BF98" t="s">
        <v>1897</v>
      </c>
      <c r="BI98" t="s">
        <v>431</v>
      </c>
      <c r="BL98">
        <v>3</v>
      </c>
      <c r="BM98" t="s">
        <v>2499</v>
      </c>
      <c r="CD98">
        <v>2</v>
      </c>
      <c r="CF98">
        <v>1</v>
      </c>
      <c r="CI98">
        <v>1</v>
      </c>
      <c r="CJ98">
        <v>1</v>
      </c>
      <c r="CK98" s="4">
        <f t="shared" si="29"/>
        <v>1</v>
      </c>
      <c r="CL98">
        <v>1</v>
      </c>
      <c r="CM98">
        <v>1</v>
      </c>
      <c r="DW98">
        <v>27</v>
      </c>
      <c r="DX98" t="s">
        <v>2515</v>
      </c>
      <c r="DY98">
        <v>2024</v>
      </c>
      <c r="DZ98" t="s">
        <v>2714</v>
      </c>
      <c r="EA98" t="s">
        <v>2715</v>
      </c>
      <c r="EB98" t="s">
        <v>2716</v>
      </c>
      <c r="EC98" t="s">
        <v>2592</v>
      </c>
      <c r="ED98" t="s">
        <v>2592</v>
      </c>
      <c r="EF98" t="s">
        <v>441</v>
      </c>
      <c r="EG98" t="s">
        <v>442</v>
      </c>
      <c r="EI98" s="10" t="s">
        <v>2717</v>
      </c>
      <c r="EL98" s="10" t="s">
        <v>2718</v>
      </c>
      <c r="ER98" s="10" t="s">
        <v>2719</v>
      </c>
      <c r="EX98" s="10" t="s">
        <v>2720</v>
      </c>
      <c r="FD98" s="10" t="s">
        <v>2721</v>
      </c>
      <c r="FK98">
        <v>0</v>
      </c>
      <c r="FL98" s="4">
        <f t="shared" si="30"/>
        <v>0</v>
      </c>
      <c r="FN98">
        <v>0</v>
      </c>
      <c r="FO98" s="4">
        <f t="shared" si="31"/>
        <v>0</v>
      </c>
      <c r="FQ98">
        <v>0</v>
      </c>
      <c r="FR98" s="4">
        <f t="shared" si="32"/>
        <v>0</v>
      </c>
      <c r="FS98" t="s">
        <v>454</v>
      </c>
      <c r="FT98">
        <f t="shared" si="37"/>
        <v>420</v>
      </c>
      <c r="FU98" s="4">
        <f t="shared" si="34"/>
        <v>2.8000000000000001E-2</v>
      </c>
      <c r="FV98" s="4">
        <f t="shared" si="35"/>
        <v>2.8000000000000001E-2</v>
      </c>
      <c r="FW98" s="4" t="str">
        <f t="shared" si="27"/>
        <v>ORDINARIO</v>
      </c>
    </row>
    <row r="99" spans="1:179" x14ac:dyDescent="0.3">
      <c r="A99">
        <v>97</v>
      </c>
      <c r="B99" t="s">
        <v>550</v>
      </c>
      <c r="C99" t="s">
        <v>1927</v>
      </c>
      <c r="D99" t="s">
        <v>2725</v>
      </c>
      <c r="E99" t="s">
        <v>1929</v>
      </c>
      <c r="G99" t="s">
        <v>2678</v>
      </c>
      <c r="H99" t="s">
        <v>2679</v>
      </c>
      <c r="I99" t="s">
        <v>2680</v>
      </c>
      <c r="J99">
        <v>810</v>
      </c>
      <c r="K99" t="s">
        <v>2726</v>
      </c>
      <c r="L99" t="s">
        <v>421</v>
      </c>
      <c r="M99" t="s">
        <v>423</v>
      </c>
      <c r="N99" t="s">
        <v>423</v>
      </c>
      <c r="O99">
        <v>72000</v>
      </c>
      <c r="P99">
        <v>2222321241</v>
      </c>
      <c r="R99">
        <v>11</v>
      </c>
      <c r="S99" t="s">
        <v>2682</v>
      </c>
      <c r="T99" t="s">
        <v>2210</v>
      </c>
      <c r="V99">
        <v>82</v>
      </c>
      <c r="W99">
        <v>82</v>
      </c>
      <c r="X99">
        <v>1</v>
      </c>
      <c r="Y99">
        <v>2</v>
      </c>
      <c r="Z99">
        <v>1</v>
      </c>
      <c r="AA99">
        <v>1</v>
      </c>
      <c r="AB99">
        <v>1</v>
      </c>
      <c r="AC99">
        <v>0</v>
      </c>
      <c r="AD99" t="s">
        <v>848</v>
      </c>
      <c r="AE99" t="s">
        <v>2702</v>
      </c>
      <c r="AF99" t="s">
        <v>2727</v>
      </c>
      <c r="AG99">
        <v>4</v>
      </c>
      <c r="AH99">
        <v>0</v>
      </c>
      <c r="AI99">
        <v>3</v>
      </c>
      <c r="AJ99">
        <v>1</v>
      </c>
      <c r="AK99">
        <v>0</v>
      </c>
      <c r="AL99">
        <v>0</v>
      </c>
      <c r="AM99">
        <v>1</v>
      </c>
      <c r="AN99">
        <v>30</v>
      </c>
      <c r="AO99">
        <v>1</v>
      </c>
      <c r="AP99" t="s">
        <v>2252</v>
      </c>
      <c r="AQ99" t="s">
        <v>2684</v>
      </c>
      <c r="AR99" s="4">
        <f t="shared" ref="AR99:AR130" si="38">+AS99+AU99+BE99+CD99+CE99+CF99+CG99+CH99+CI99+CW99</f>
        <v>9</v>
      </c>
      <c r="AS99">
        <v>1</v>
      </c>
      <c r="AT99" t="s">
        <v>431</v>
      </c>
      <c r="AU99">
        <v>2</v>
      </c>
      <c r="AV99" t="s">
        <v>2713</v>
      </c>
      <c r="AW99">
        <v>2</v>
      </c>
      <c r="BE99">
        <v>1</v>
      </c>
      <c r="BF99" t="s">
        <v>1897</v>
      </c>
      <c r="BI99" t="s">
        <v>431</v>
      </c>
      <c r="BL99">
        <v>2</v>
      </c>
      <c r="BM99" t="s">
        <v>2499</v>
      </c>
      <c r="CD99">
        <v>2</v>
      </c>
      <c r="CF99">
        <v>2</v>
      </c>
      <c r="CI99">
        <v>1</v>
      </c>
      <c r="CJ99">
        <v>1</v>
      </c>
      <c r="CK99" s="4">
        <f t="shared" si="29"/>
        <v>1</v>
      </c>
      <c r="CL99">
        <v>1</v>
      </c>
      <c r="CM99">
        <v>1</v>
      </c>
      <c r="DW99">
        <v>27</v>
      </c>
      <c r="DX99" t="s">
        <v>2515</v>
      </c>
      <c r="DY99">
        <v>2024</v>
      </c>
      <c r="DZ99" t="s">
        <v>2685</v>
      </c>
      <c r="EA99" t="s">
        <v>2728</v>
      </c>
      <c r="EB99" t="s">
        <v>2592</v>
      </c>
      <c r="EC99" t="s">
        <v>2680</v>
      </c>
      <c r="ED99" t="s">
        <v>2592</v>
      </c>
      <c r="EF99" t="s">
        <v>441</v>
      </c>
      <c r="EG99" t="s">
        <v>442</v>
      </c>
      <c r="EI99" s="10" t="s">
        <v>2729</v>
      </c>
      <c r="EL99" s="10" t="s">
        <v>2730</v>
      </c>
      <c r="ER99" s="10" t="s">
        <v>2731</v>
      </c>
      <c r="FK99">
        <v>0</v>
      </c>
      <c r="FL99" s="4">
        <f t="shared" si="30"/>
        <v>0</v>
      </c>
      <c r="FN99">
        <v>0</v>
      </c>
      <c r="FO99" s="4">
        <f t="shared" si="31"/>
        <v>0</v>
      </c>
      <c r="FQ99">
        <v>0</v>
      </c>
      <c r="FR99" s="4">
        <f t="shared" si="32"/>
        <v>0</v>
      </c>
      <c r="FS99" t="s">
        <v>454</v>
      </c>
      <c r="FT99">
        <f t="shared" si="37"/>
        <v>240</v>
      </c>
      <c r="FU99" s="4">
        <f t="shared" si="34"/>
        <v>1.6E-2</v>
      </c>
      <c r="FV99" s="4">
        <f t="shared" si="35"/>
        <v>1.6E-2</v>
      </c>
      <c r="FW99" s="4" t="str">
        <f t="shared" si="27"/>
        <v>ORDINARIO</v>
      </c>
    </row>
    <row r="100" spans="1:179" x14ac:dyDescent="0.3">
      <c r="A100">
        <v>98</v>
      </c>
      <c r="B100" t="s">
        <v>550</v>
      </c>
      <c r="C100" t="s">
        <v>1927</v>
      </c>
      <c r="D100" t="s">
        <v>2732</v>
      </c>
      <c r="E100" t="s">
        <v>1929</v>
      </c>
      <c r="G100" t="s">
        <v>2678</v>
      </c>
      <c r="H100" t="s">
        <v>2679</v>
      </c>
      <c r="I100" t="s">
        <v>2709</v>
      </c>
      <c r="J100">
        <v>3609</v>
      </c>
      <c r="K100" t="s">
        <v>992</v>
      </c>
      <c r="L100" t="s">
        <v>2733</v>
      </c>
      <c r="M100" t="s">
        <v>423</v>
      </c>
      <c r="N100" t="s">
        <v>423</v>
      </c>
      <c r="O100">
        <v>72030</v>
      </c>
      <c r="P100">
        <v>2222265130</v>
      </c>
      <c r="Q100" s="3" t="s">
        <v>2734</v>
      </c>
      <c r="R100">
        <v>34</v>
      </c>
      <c r="S100" t="s">
        <v>2735</v>
      </c>
      <c r="T100" t="s">
        <v>2210</v>
      </c>
      <c r="V100">
        <v>37</v>
      </c>
      <c r="W100">
        <v>37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 t="s">
        <v>848</v>
      </c>
      <c r="AE100" t="s">
        <v>2702</v>
      </c>
      <c r="AF100" t="s">
        <v>2736</v>
      </c>
      <c r="AG100">
        <v>6</v>
      </c>
      <c r="AH100">
        <v>0</v>
      </c>
      <c r="AI100">
        <v>2</v>
      </c>
      <c r="AJ100">
        <v>4</v>
      </c>
      <c r="AK100">
        <v>0</v>
      </c>
      <c r="AL100">
        <v>0</v>
      </c>
      <c r="AM100">
        <v>1</v>
      </c>
      <c r="AN100">
        <v>30</v>
      </c>
      <c r="AO100">
        <v>1</v>
      </c>
      <c r="AP100" t="s">
        <v>2252</v>
      </c>
      <c r="AQ100" t="s">
        <v>2684</v>
      </c>
      <c r="AR100" s="4">
        <f t="shared" si="38"/>
        <v>7</v>
      </c>
      <c r="AS100">
        <v>1</v>
      </c>
      <c r="AT100" t="s">
        <v>431</v>
      </c>
      <c r="AU100">
        <v>2</v>
      </c>
      <c r="AV100" t="s">
        <v>2713</v>
      </c>
      <c r="AW100">
        <v>2</v>
      </c>
      <c r="BE100">
        <v>1</v>
      </c>
      <c r="BF100" t="s">
        <v>1897</v>
      </c>
      <c r="BI100" t="s">
        <v>431</v>
      </c>
      <c r="BL100">
        <v>3</v>
      </c>
      <c r="BM100" t="s">
        <v>2499</v>
      </c>
      <c r="CD100">
        <v>1</v>
      </c>
      <c r="CF100">
        <v>1</v>
      </c>
      <c r="CI100">
        <v>1</v>
      </c>
      <c r="CJ100">
        <v>1</v>
      </c>
      <c r="CK100" s="4">
        <f t="shared" si="29"/>
        <v>1</v>
      </c>
      <c r="CL100">
        <v>1</v>
      </c>
      <c r="DW100">
        <v>27</v>
      </c>
      <c r="DX100" t="s">
        <v>2515</v>
      </c>
      <c r="DY100">
        <v>2024</v>
      </c>
      <c r="DZ100" t="s">
        <v>2737</v>
      </c>
      <c r="EA100" t="s">
        <v>2592</v>
      </c>
      <c r="EB100" t="s">
        <v>2716</v>
      </c>
      <c r="EC100" t="s">
        <v>2592</v>
      </c>
      <c r="ED100" t="s">
        <v>2592</v>
      </c>
      <c r="EF100" t="s">
        <v>441</v>
      </c>
      <c r="EG100" t="s">
        <v>442</v>
      </c>
      <c r="EI100" s="10" t="s">
        <v>2738</v>
      </c>
      <c r="EL100" s="10" t="s">
        <v>2739</v>
      </c>
      <c r="ER100" s="10" t="s">
        <v>2740</v>
      </c>
      <c r="EX100" s="10" t="s">
        <v>2741</v>
      </c>
      <c r="FD100" s="10" t="s">
        <v>2742</v>
      </c>
      <c r="FK100">
        <v>0</v>
      </c>
      <c r="FL100" s="4">
        <f t="shared" si="30"/>
        <v>0</v>
      </c>
      <c r="FN100">
        <v>0</v>
      </c>
      <c r="FO100" s="4">
        <f t="shared" si="31"/>
        <v>0</v>
      </c>
      <c r="FQ100">
        <v>0</v>
      </c>
      <c r="FR100" s="4">
        <f t="shared" si="32"/>
        <v>0</v>
      </c>
      <c r="FS100" t="s">
        <v>454</v>
      </c>
      <c r="FT100">
        <f t="shared" si="37"/>
        <v>360</v>
      </c>
      <c r="FU100" s="4">
        <f t="shared" si="34"/>
        <v>2.4E-2</v>
      </c>
      <c r="FV100" s="4">
        <f t="shared" si="35"/>
        <v>2.4E-2</v>
      </c>
      <c r="FW100" s="4" t="str">
        <f t="shared" si="27"/>
        <v>ORDINARIO</v>
      </c>
    </row>
    <row r="101" spans="1:179" x14ac:dyDescent="0.3">
      <c r="A101">
        <v>99</v>
      </c>
      <c r="B101" t="s">
        <v>550</v>
      </c>
      <c r="C101" t="s">
        <v>2757</v>
      </c>
      <c r="D101" t="s">
        <v>2758</v>
      </c>
      <c r="E101" t="s">
        <v>2759</v>
      </c>
      <c r="G101" t="s">
        <v>2760</v>
      </c>
      <c r="H101" t="s">
        <v>2761</v>
      </c>
      <c r="I101" t="s">
        <v>2762</v>
      </c>
      <c r="J101" t="s">
        <v>2763</v>
      </c>
      <c r="L101" t="s">
        <v>2764</v>
      </c>
      <c r="M101" t="s">
        <v>2465</v>
      </c>
      <c r="N101" t="s">
        <v>423</v>
      </c>
      <c r="O101">
        <v>72310</v>
      </c>
      <c r="P101">
        <v>2227115150</v>
      </c>
      <c r="Q101" s="3" t="s">
        <v>2765</v>
      </c>
      <c r="R101">
        <v>5</v>
      </c>
      <c r="S101">
        <v>1920</v>
      </c>
      <c r="T101" t="s">
        <v>2210</v>
      </c>
      <c r="V101">
        <v>1215.48</v>
      </c>
      <c r="W101">
        <v>1215.48</v>
      </c>
      <c r="X101">
        <v>1</v>
      </c>
      <c r="Y101">
        <v>2</v>
      </c>
      <c r="Z101">
        <v>4</v>
      </c>
      <c r="AA101">
        <v>1</v>
      </c>
      <c r="AB101">
        <v>1</v>
      </c>
      <c r="AC101">
        <v>0</v>
      </c>
      <c r="AD101" t="s">
        <v>2766</v>
      </c>
      <c r="AE101" t="s">
        <v>2757</v>
      </c>
      <c r="AF101" t="s">
        <v>2772</v>
      </c>
      <c r="AG101">
        <v>20</v>
      </c>
      <c r="AH101">
        <v>0</v>
      </c>
      <c r="AI101">
        <v>5</v>
      </c>
      <c r="AJ101">
        <v>15</v>
      </c>
      <c r="AK101">
        <v>0</v>
      </c>
      <c r="AL101">
        <v>0</v>
      </c>
      <c r="AM101">
        <v>3</v>
      </c>
      <c r="AN101">
        <v>167</v>
      </c>
      <c r="AO101">
        <v>7</v>
      </c>
      <c r="AP101" t="s">
        <v>2252</v>
      </c>
      <c r="AQ101" t="s">
        <v>430</v>
      </c>
      <c r="AR101" s="4">
        <f t="shared" si="38"/>
        <v>22</v>
      </c>
      <c r="AS101">
        <v>2</v>
      </c>
      <c r="AT101" t="s">
        <v>2773</v>
      </c>
      <c r="AU101">
        <v>3</v>
      </c>
      <c r="AV101" t="s">
        <v>2774</v>
      </c>
      <c r="AW101">
        <v>3</v>
      </c>
      <c r="CD101">
        <v>10</v>
      </c>
      <c r="CF101">
        <v>1</v>
      </c>
      <c r="CH101">
        <v>2</v>
      </c>
      <c r="CI101">
        <v>4</v>
      </c>
      <c r="CJ101">
        <v>7</v>
      </c>
      <c r="CK101" s="4">
        <f t="shared" si="29"/>
        <v>4</v>
      </c>
      <c r="CL101">
        <v>4</v>
      </c>
      <c r="DW101">
        <v>6</v>
      </c>
      <c r="DX101" t="s">
        <v>2767</v>
      </c>
      <c r="DY101">
        <v>2024</v>
      </c>
      <c r="DZ101" t="s">
        <v>2768</v>
      </c>
      <c r="EA101" t="s">
        <v>2769</v>
      </c>
      <c r="EB101" t="s">
        <v>2347</v>
      </c>
      <c r="EC101" t="s">
        <v>2771</v>
      </c>
      <c r="ED101" t="s">
        <v>2770</v>
      </c>
      <c r="EF101" t="s">
        <v>441</v>
      </c>
      <c r="EG101" t="s">
        <v>442</v>
      </c>
      <c r="EI101" s="10" t="s">
        <v>2775</v>
      </c>
      <c r="EL101" s="10" t="s">
        <v>2776</v>
      </c>
      <c r="ER101" s="10" t="s">
        <v>2777</v>
      </c>
      <c r="EX101" s="10" t="s">
        <v>2778</v>
      </c>
      <c r="FD101" s="10" t="s">
        <v>2779</v>
      </c>
      <c r="FJ101" t="s">
        <v>2094</v>
      </c>
      <c r="FK101">
        <f>250+500+500+(20*16)</f>
        <v>1570</v>
      </c>
      <c r="FL101" s="4">
        <f t="shared" si="30"/>
        <v>0.52333333333333332</v>
      </c>
      <c r="FN101">
        <v>0</v>
      </c>
      <c r="FO101" s="4">
        <f t="shared" si="31"/>
        <v>0</v>
      </c>
      <c r="FQ101">
        <v>0</v>
      </c>
      <c r="FR101" s="4">
        <f t="shared" si="32"/>
        <v>0</v>
      </c>
      <c r="FS101" t="s">
        <v>454</v>
      </c>
      <c r="FT101">
        <f t="shared" si="37"/>
        <v>1200</v>
      </c>
      <c r="FU101" s="4">
        <f t="shared" si="34"/>
        <v>0.08</v>
      </c>
      <c r="FV101" s="4">
        <f t="shared" si="35"/>
        <v>0.60333333333333328</v>
      </c>
      <c r="FW101" s="4" t="str">
        <f t="shared" si="27"/>
        <v>ORDINARIO</v>
      </c>
    </row>
    <row r="102" spans="1:179" x14ac:dyDescent="0.3">
      <c r="A102">
        <v>100</v>
      </c>
      <c r="B102" t="s">
        <v>550</v>
      </c>
      <c r="C102" t="s">
        <v>2780</v>
      </c>
      <c r="D102" t="s">
        <v>2780</v>
      </c>
      <c r="E102" t="s">
        <v>2781</v>
      </c>
      <c r="G102" t="s">
        <v>2782</v>
      </c>
      <c r="H102" t="s">
        <v>2784</v>
      </c>
      <c r="I102" t="s">
        <v>2785</v>
      </c>
      <c r="J102">
        <v>1409</v>
      </c>
      <c r="L102" t="s">
        <v>2786</v>
      </c>
      <c r="M102" t="s">
        <v>423</v>
      </c>
      <c r="N102" t="s">
        <v>423</v>
      </c>
      <c r="O102">
        <v>72280</v>
      </c>
      <c r="V102">
        <v>500.92</v>
      </c>
      <c r="W102">
        <v>545.80999999999995</v>
      </c>
      <c r="AG102">
        <v>17</v>
      </c>
      <c r="AH102">
        <v>0</v>
      </c>
      <c r="AI102">
        <v>11</v>
      </c>
      <c r="AJ102">
        <v>6</v>
      </c>
      <c r="AK102">
        <v>0</v>
      </c>
      <c r="AL102">
        <v>0</v>
      </c>
      <c r="AM102">
        <v>1</v>
      </c>
      <c r="AN102">
        <v>20</v>
      </c>
      <c r="AO102">
        <v>3</v>
      </c>
      <c r="AP102" t="s">
        <v>2252</v>
      </c>
      <c r="AQ102" t="s">
        <v>2783</v>
      </c>
      <c r="AR102" s="4">
        <f t="shared" si="38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P102" t="s">
        <v>453</v>
      </c>
      <c r="FQ102">
        <v>59</v>
      </c>
      <c r="FR102" s="4">
        <f t="shared" si="32"/>
        <v>2.9499999999999998E-2</v>
      </c>
      <c r="FS102" t="s">
        <v>454</v>
      </c>
      <c r="FT102">
        <v>1020</v>
      </c>
      <c r="FU102" s="4">
        <f t="shared" si="34"/>
        <v>6.8000000000000005E-2</v>
      </c>
      <c r="FV102" s="4">
        <f t="shared" si="35"/>
        <v>9.7500000000000003E-2</v>
      </c>
      <c r="FW102" s="4" t="str">
        <f t="shared" si="27"/>
        <v>ORDINARIO</v>
      </c>
    </row>
    <row r="103" spans="1:179" x14ac:dyDescent="0.3">
      <c r="A103">
        <v>101</v>
      </c>
      <c r="B103" t="s">
        <v>550</v>
      </c>
      <c r="C103" t="s">
        <v>2787</v>
      </c>
      <c r="D103" t="s">
        <v>2788</v>
      </c>
      <c r="E103" t="s">
        <v>2789</v>
      </c>
      <c r="G103" t="s">
        <v>2790</v>
      </c>
      <c r="I103" t="s">
        <v>2791</v>
      </c>
      <c r="J103">
        <v>401</v>
      </c>
      <c r="L103" t="s">
        <v>421</v>
      </c>
      <c r="M103" t="s">
        <v>2604</v>
      </c>
      <c r="N103" t="s">
        <v>423</v>
      </c>
      <c r="O103">
        <v>73800</v>
      </c>
      <c r="V103">
        <v>200</v>
      </c>
      <c r="W103">
        <v>1254.0899999999999</v>
      </c>
      <c r="AE103" t="s">
        <v>2794</v>
      </c>
      <c r="AF103" t="s">
        <v>2793</v>
      </c>
      <c r="AG103">
        <v>14</v>
      </c>
      <c r="AH103">
        <v>0</v>
      </c>
      <c r="AM103">
        <v>1</v>
      </c>
      <c r="AN103">
        <v>270</v>
      </c>
      <c r="AO103">
        <v>5</v>
      </c>
      <c r="AP103" t="s">
        <v>2512</v>
      </c>
      <c r="AQ103" t="s">
        <v>2792</v>
      </c>
      <c r="AR103" s="4">
        <f t="shared" si="38"/>
        <v>10</v>
      </c>
      <c r="AU103">
        <v>10</v>
      </c>
      <c r="AW103">
        <v>9</v>
      </c>
      <c r="AX103">
        <v>1</v>
      </c>
      <c r="CK103" s="4">
        <f t="shared" si="29"/>
        <v>0</v>
      </c>
      <c r="EI103" s="10" t="s">
        <v>2795</v>
      </c>
      <c r="EL103" s="10" t="s">
        <v>2796</v>
      </c>
      <c r="EO103" s="10" t="s">
        <v>2797</v>
      </c>
      <c r="ER103" s="10" t="s">
        <v>2798</v>
      </c>
      <c r="EU103" s="10" t="s">
        <v>2799</v>
      </c>
      <c r="EX103" s="10" t="s">
        <v>2800</v>
      </c>
      <c r="FA103" s="10" t="s">
        <v>2801</v>
      </c>
      <c r="FD103" s="10" t="s">
        <v>2802</v>
      </c>
      <c r="FG103" s="10" t="s">
        <v>2803</v>
      </c>
      <c r="FJ103" t="s">
        <v>2094</v>
      </c>
      <c r="FK103">
        <v>287</v>
      </c>
      <c r="FL103" s="4">
        <f t="shared" si="30"/>
        <v>9.5666666666666664E-2</v>
      </c>
      <c r="FN103">
        <v>0</v>
      </c>
      <c r="FO103" s="4">
        <f t="shared" si="31"/>
        <v>0</v>
      </c>
      <c r="FP103" t="s">
        <v>453</v>
      </c>
      <c r="FQ103">
        <v>145</v>
      </c>
      <c r="FR103" s="4">
        <f t="shared" si="32"/>
        <v>7.2499999999999995E-2</v>
      </c>
      <c r="FS103" t="s">
        <v>454</v>
      </c>
      <c r="FT103">
        <v>1000</v>
      </c>
      <c r="FU103" s="4">
        <f t="shared" si="34"/>
        <v>6.6666666666666666E-2</v>
      </c>
      <c r="FV103" s="4">
        <f t="shared" si="35"/>
        <v>0.23483333333333334</v>
      </c>
      <c r="FW103" s="4" t="str">
        <f t="shared" si="27"/>
        <v>ORDINARIO</v>
      </c>
    </row>
    <row r="104" spans="1:179" x14ac:dyDescent="0.3">
      <c r="A104">
        <v>102</v>
      </c>
      <c r="B104" t="s">
        <v>550</v>
      </c>
      <c r="C104" t="s">
        <v>2787</v>
      </c>
      <c r="D104" t="s">
        <v>2788</v>
      </c>
      <c r="E104" t="s">
        <v>2789</v>
      </c>
      <c r="G104" t="s">
        <v>2790</v>
      </c>
      <c r="H104" t="s">
        <v>2804</v>
      </c>
      <c r="I104" t="s">
        <v>2805</v>
      </c>
      <c r="J104">
        <v>533</v>
      </c>
      <c r="L104" t="s">
        <v>421</v>
      </c>
      <c r="M104" t="s">
        <v>2604</v>
      </c>
      <c r="N104" t="s">
        <v>423</v>
      </c>
      <c r="O104">
        <v>73800</v>
      </c>
      <c r="P104">
        <v>2223232094</v>
      </c>
      <c r="V104">
        <v>237.95</v>
      </c>
      <c r="W104">
        <v>1189.75</v>
      </c>
      <c r="AE104" t="s">
        <v>2794</v>
      </c>
      <c r="AF104" t="s">
        <v>2806</v>
      </c>
      <c r="AG104">
        <v>5</v>
      </c>
      <c r="AH104">
        <v>0</v>
      </c>
      <c r="AM104">
        <v>1</v>
      </c>
      <c r="AN104">
        <v>400</v>
      </c>
      <c r="AO104">
        <v>5</v>
      </c>
      <c r="AP104" t="s">
        <v>2512</v>
      </c>
      <c r="AQ104" t="s">
        <v>2792</v>
      </c>
      <c r="AR104" s="4">
        <f t="shared" si="38"/>
        <v>5</v>
      </c>
      <c r="AU104">
        <v>5</v>
      </c>
      <c r="AW104">
        <v>5</v>
      </c>
      <c r="CK104" s="4">
        <f t="shared" si="29"/>
        <v>0</v>
      </c>
      <c r="EI104" s="10" t="s">
        <v>2807</v>
      </c>
      <c r="EL104" s="10" t="s">
        <v>2808</v>
      </c>
      <c r="EO104" s="10" t="s">
        <v>2809</v>
      </c>
      <c r="FK104">
        <v>0</v>
      </c>
      <c r="FL104" s="4">
        <f t="shared" si="30"/>
        <v>0</v>
      </c>
      <c r="FN104">
        <v>0</v>
      </c>
      <c r="FO104" s="4">
        <f t="shared" si="31"/>
        <v>0</v>
      </c>
      <c r="FP104" t="s">
        <v>453</v>
      </c>
      <c r="FQ104">
        <v>145</v>
      </c>
      <c r="FR104" s="4">
        <f t="shared" si="32"/>
        <v>7.2499999999999995E-2</v>
      </c>
      <c r="FS104" t="s">
        <v>454</v>
      </c>
      <c r="FT104">
        <v>1000</v>
      </c>
      <c r="FU104" s="4">
        <f t="shared" si="34"/>
        <v>6.6666666666666666E-2</v>
      </c>
      <c r="FV104" s="4">
        <f t="shared" si="35"/>
        <v>0.13916666666666666</v>
      </c>
      <c r="FW104" s="4" t="str">
        <f t="shared" si="27"/>
        <v>ORDINARIO</v>
      </c>
    </row>
    <row r="105" spans="1:179" x14ac:dyDescent="0.3">
      <c r="A105">
        <v>103</v>
      </c>
      <c r="B105" t="s">
        <v>550</v>
      </c>
      <c r="C105" t="s">
        <v>2810</v>
      </c>
      <c r="D105" t="s">
        <v>2811</v>
      </c>
      <c r="E105" t="s">
        <v>2812</v>
      </c>
      <c r="G105" t="s">
        <v>2813</v>
      </c>
      <c r="H105" t="s">
        <v>2826</v>
      </c>
      <c r="I105" t="s">
        <v>2814</v>
      </c>
      <c r="J105">
        <v>1301</v>
      </c>
      <c r="K105" t="s">
        <v>2815</v>
      </c>
      <c r="L105" t="s">
        <v>2816</v>
      </c>
      <c r="M105" t="s">
        <v>1661</v>
      </c>
      <c r="N105" t="s">
        <v>423</v>
      </c>
      <c r="O105">
        <v>72830</v>
      </c>
      <c r="Q105" s="3" t="s">
        <v>2817</v>
      </c>
      <c r="R105">
        <v>0.5</v>
      </c>
      <c r="S105" t="s">
        <v>2818</v>
      </c>
      <c r="T105" t="s">
        <v>2210</v>
      </c>
      <c r="V105">
        <v>220</v>
      </c>
      <c r="W105">
        <v>70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  <c r="AD105" t="s">
        <v>505</v>
      </c>
      <c r="AE105" t="s">
        <v>2810</v>
      </c>
      <c r="AF105" t="s">
        <v>2819</v>
      </c>
      <c r="AG105">
        <v>5</v>
      </c>
      <c r="AH105">
        <v>0</v>
      </c>
      <c r="AI105">
        <v>3</v>
      </c>
      <c r="AJ105">
        <v>2</v>
      </c>
      <c r="AK105">
        <v>0</v>
      </c>
      <c r="AL105">
        <v>0</v>
      </c>
      <c r="AM105">
        <v>2</v>
      </c>
      <c r="AN105">
        <v>50</v>
      </c>
      <c r="AO105">
        <v>3</v>
      </c>
      <c r="AP105" t="s">
        <v>2252</v>
      </c>
      <c r="AQ105" t="s">
        <v>2820</v>
      </c>
      <c r="AR105" s="4">
        <f t="shared" si="38"/>
        <v>3</v>
      </c>
      <c r="AS105">
        <v>1</v>
      </c>
      <c r="AT105" t="s">
        <v>1895</v>
      </c>
      <c r="AU105">
        <v>2</v>
      </c>
      <c r="AV105" t="s">
        <v>2713</v>
      </c>
      <c r="AW105">
        <v>2</v>
      </c>
      <c r="CJ105">
        <v>1</v>
      </c>
      <c r="CK105" s="4">
        <f t="shared" si="29"/>
        <v>0</v>
      </c>
      <c r="DW105">
        <v>3</v>
      </c>
      <c r="DX105" t="s">
        <v>2821</v>
      </c>
      <c r="DY105">
        <v>2024</v>
      </c>
      <c r="DZ105" t="s">
        <v>2822</v>
      </c>
      <c r="EA105" t="s">
        <v>2592</v>
      </c>
      <c r="EB105" t="s">
        <v>1779</v>
      </c>
      <c r="EC105" t="s">
        <v>1779</v>
      </c>
      <c r="ED105" t="s">
        <v>2284</v>
      </c>
      <c r="EF105" t="s">
        <v>441</v>
      </c>
      <c r="EG105" t="s">
        <v>442</v>
      </c>
      <c r="EI105" s="10" t="s">
        <v>2823</v>
      </c>
      <c r="EL105" s="10" t="s">
        <v>2824</v>
      </c>
      <c r="EO105" s="10" t="s">
        <v>2825</v>
      </c>
      <c r="FJ105" t="s">
        <v>819</v>
      </c>
      <c r="FK105">
        <v>1000</v>
      </c>
      <c r="FL105" s="4">
        <f t="shared" si="30"/>
        <v>0.33333333333333331</v>
      </c>
      <c r="FN105">
        <v>0</v>
      </c>
      <c r="FO105" s="4">
        <f t="shared" si="31"/>
        <v>0</v>
      </c>
      <c r="FQ105">
        <v>0</v>
      </c>
      <c r="FR105" s="4">
        <f t="shared" si="32"/>
        <v>0</v>
      </c>
      <c r="FS105" t="s">
        <v>454</v>
      </c>
      <c r="FT105">
        <f t="shared" ref="FT105" si="39">60*AG105</f>
        <v>300</v>
      </c>
      <c r="FU105" s="4">
        <f t="shared" si="34"/>
        <v>0.02</v>
      </c>
      <c r="FV105" s="4">
        <f t="shared" si="35"/>
        <v>0.35333333333333333</v>
      </c>
      <c r="FW105" s="4" t="str">
        <f t="shared" si="27"/>
        <v>ORDINARIO</v>
      </c>
    </row>
    <row r="106" spans="1:179" x14ac:dyDescent="0.3">
      <c r="A106">
        <v>104</v>
      </c>
      <c r="B106" t="s">
        <v>550</v>
      </c>
      <c r="C106" t="s">
        <v>2827</v>
      </c>
      <c r="D106" t="s">
        <v>2828</v>
      </c>
      <c r="E106" t="s">
        <v>2853</v>
      </c>
      <c r="G106" t="s">
        <v>2829</v>
      </c>
      <c r="H106" t="s">
        <v>2830</v>
      </c>
      <c r="I106" t="s">
        <v>2831</v>
      </c>
      <c r="J106">
        <v>44</v>
      </c>
      <c r="K106" t="s">
        <v>2832</v>
      </c>
      <c r="L106" t="s">
        <v>2833</v>
      </c>
      <c r="M106" t="s">
        <v>423</v>
      </c>
      <c r="N106" t="s">
        <v>423</v>
      </c>
      <c r="O106">
        <v>72100</v>
      </c>
      <c r="P106">
        <v>2211898677</v>
      </c>
      <c r="Q106" s="3" t="s">
        <v>2834</v>
      </c>
      <c r="R106">
        <v>23</v>
      </c>
      <c r="S106" t="s">
        <v>2835</v>
      </c>
      <c r="T106" t="s">
        <v>2210</v>
      </c>
      <c r="V106">
        <v>3900</v>
      </c>
      <c r="W106">
        <v>3900</v>
      </c>
      <c r="X106">
        <v>2</v>
      </c>
      <c r="Y106">
        <v>1</v>
      </c>
      <c r="Z106">
        <v>2</v>
      </c>
      <c r="AA106">
        <v>2</v>
      </c>
      <c r="AB106">
        <v>0</v>
      </c>
      <c r="AC106">
        <v>0</v>
      </c>
      <c r="AD106" t="s">
        <v>911</v>
      </c>
      <c r="AE106" t="s">
        <v>2836</v>
      </c>
      <c r="AF106" t="s">
        <v>2836</v>
      </c>
      <c r="AG106">
        <v>40</v>
      </c>
      <c r="AH106">
        <v>0</v>
      </c>
      <c r="AI106">
        <v>30</v>
      </c>
      <c r="AJ106">
        <v>10</v>
      </c>
      <c r="AK106">
        <v>0</v>
      </c>
      <c r="AL106">
        <v>0</v>
      </c>
      <c r="AM106">
        <v>1</v>
      </c>
      <c r="AN106">
        <v>5</v>
      </c>
      <c r="AO106">
        <v>3</v>
      </c>
      <c r="AP106" t="s">
        <v>2382</v>
      </c>
      <c r="AQ106" t="s">
        <v>2837</v>
      </c>
      <c r="AR106" s="4">
        <f t="shared" si="38"/>
        <v>41</v>
      </c>
      <c r="AS106">
        <v>1</v>
      </c>
      <c r="AT106" t="s">
        <v>2840</v>
      </c>
      <c r="AU106">
        <v>20</v>
      </c>
      <c r="AV106" t="s">
        <v>2838</v>
      </c>
      <c r="AW106">
        <v>19</v>
      </c>
      <c r="AX106">
        <v>1</v>
      </c>
      <c r="BE106">
        <v>1</v>
      </c>
      <c r="BF106" t="s">
        <v>2053</v>
      </c>
      <c r="BI106" t="s">
        <v>2839</v>
      </c>
      <c r="CD106">
        <v>8</v>
      </c>
      <c r="CF106">
        <v>6</v>
      </c>
      <c r="CH106">
        <v>1</v>
      </c>
      <c r="CI106">
        <v>4</v>
      </c>
      <c r="CK106" s="4">
        <f t="shared" si="29"/>
        <v>2</v>
      </c>
      <c r="CL106">
        <v>2</v>
      </c>
      <c r="DW106">
        <v>3</v>
      </c>
      <c r="DX106" t="s">
        <v>2821</v>
      </c>
      <c r="DY106">
        <v>2024</v>
      </c>
      <c r="DZ106" t="s">
        <v>2841</v>
      </c>
      <c r="EA106" t="s">
        <v>1937</v>
      </c>
      <c r="EB106" t="s">
        <v>2842</v>
      </c>
      <c r="EC106" t="s">
        <v>1937</v>
      </c>
      <c r="ED106" t="s">
        <v>818</v>
      </c>
      <c r="EF106" t="s">
        <v>441</v>
      </c>
      <c r="EG106" t="s">
        <v>442</v>
      </c>
      <c r="EI106" s="10" t="s">
        <v>2843</v>
      </c>
      <c r="EL106" s="10" t="s">
        <v>2851</v>
      </c>
      <c r="EO106" s="10" t="s">
        <v>2844</v>
      </c>
      <c r="ER106" s="10" t="s">
        <v>2845</v>
      </c>
      <c r="EU106" s="10" t="s">
        <v>2846</v>
      </c>
      <c r="EX106" s="10" t="s">
        <v>2847</v>
      </c>
      <c r="FA106" s="10" t="s">
        <v>2848</v>
      </c>
      <c r="FD106" s="10" t="s">
        <v>2849</v>
      </c>
      <c r="FG106" s="10" t="s">
        <v>2850</v>
      </c>
      <c r="FJ106" t="s">
        <v>2094</v>
      </c>
      <c r="FK106">
        <f>10*30</f>
        <v>300</v>
      </c>
      <c r="FL106" s="4">
        <f t="shared" si="30"/>
        <v>0.1</v>
      </c>
      <c r="FO106" s="4">
        <f t="shared" si="31"/>
        <v>0</v>
      </c>
      <c r="FP106" t="s">
        <v>759</v>
      </c>
      <c r="FQ106">
        <v>2000</v>
      </c>
      <c r="FR106" s="4">
        <f t="shared" si="32"/>
        <v>1</v>
      </c>
      <c r="FS106" t="s">
        <v>454</v>
      </c>
      <c r="FT106">
        <v>14000</v>
      </c>
      <c r="FU106" s="4">
        <f t="shared" si="34"/>
        <v>0.93333333333333335</v>
      </c>
      <c r="FV106" s="4">
        <f t="shared" si="35"/>
        <v>2.0333333333333332</v>
      </c>
      <c r="FW106" s="4" t="str">
        <f t="shared" si="27"/>
        <v>ALTO</v>
      </c>
    </row>
    <row r="107" spans="1:179" x14ac:dyDescent="0.3">
      <c r="A107">
        <v>105</v>
      </c>
      <c r="B107" t="s">
        <v>550</v>
      </c>
      <c r="C107" t="s">
        <v>2827</v>
      </c>
      <c r="D107" t="s">
        <v>2852</v>
      </c>
      <c r="E107" t="s">
        <v>2853</v>
      </c>
      <c r="G107" t="s">
        <v>2829</v>
      </c>
      <c r="H107" t="s">
        <v>2830</v>
      </c>
      <c r="I107" t="s">
        <v>2831</v>
      </c>
      <c r="J107">
        <v>44</v>
      </c>
      <c r="L107" t="s">
        <v>2833</v>
      </c>
      <c r="M107" t="s">
        <v>423</v>
      </c>
      <c r="N107" t="s">
        <v>423</v>
      </c>
      <c r="O107">
        <v>72100</v>
      </c>
      <c r="P107">
        <v>2211898677</v>
      </c>
      <c r="Q107" s="3" t="s">
        <v>2834</v>
      </c>
      <c r="R107">
        <v>30</v>
      </c>
      <c r="S107" t="s">
        <v>2854</v>
      </c>
      <c r="T107" t="s">
        <v>2210</v>
      </c>
      <c r="V107">
        <v>10700</v>
      </c>
      <c r="W107">
        <v>10700</v>
      </c>
      <c r="X107">
        <v>1</v>
      </c>
      <c r="Y107">
        <v>2</v>
      </c>
      <c r="Z107">
        <v>2</v>
      </c>
      <c r="AA107">
        <v>2</v>
      </c>
      <c r="AB107">
        <v>1</v>
      </c>
      <c r="AC107">
        <v>0</v>
      </c>
      <c r="AD107" t="s">
        <v>911</v>
      </c>
      <c r="AE107" t="s">
        <v>2836</v>
      </c>
      <c r="AF107" t="s">
        <v>2836</v>
      </c>
      <c r="AG107">
        <v>60</v>
      </c>
      <c r="AH107">
        <v>2</v>
      </c>
      <c r="AI107">
        <v>40</v>
      </c>
      <c r="AJ107">
        <v>20</v>
      </c>
      <c r="AK107">
        <v>2</v>
      </c>
      <c r="AL107">
        <v>0</v>
      </c>
      <c r="AM107">
        <v>1</v>
      </c>
      <c r="AN107">
        <v>40</v>
      </c>
      <c r="AO107">
        <v>5</v>
      </c>
      <c r="AP107" t="s">
        <v>2382</v>
      </c>
      <c r="AQ107" t="s">
        <v>2837</v>
      </c>
      <c r="AR107" s="4">
        <f t="shared" si="38"/>
        <v>45</v>
      </c>
      <c r="AS107">
        <v>2</v>
      </c>
      <c r="AT107" t="s">
        <v>2855</v>
      </c>
      <c r="AU107">
        <v>24</v>
      </c>
      <c r="AV107" t="s">
        <v>2838</v>
      </c>
      <c r="AW107">
        <v>17</v>
      </c>
      <c r="AX107">
        <v>6</v>
      </c>
      <c r="BE107">
        <v>1</v>
      </c>
      <c r="BF107" t="s">
        <v>2254</v>
      </c>
      <c r="BI107" t="s">
        <v>1937</v>
      </c>
      <c r="CD107">
        <v>13</v>
      </c>
      <c r="CF107">
        <v>2</v>
      </c>
      <c r="CH107">
        <v>1</v>
      </c>
      <c r="CI107">
        <v>2</v>
      </c>
      <c r="CJ107">
        <v>1</v>
      </c>
      <c r="CK107" s="4">
        <f t="shared" si="29"/>
        <v>0</v>
      </c>
      <c r="DW107">
        <v>3</v>
      </c>
      <c r="DX107" t="s">
        <v>2821</v>
      </c>
      <c r="DY107">
        <v>2024</v>
      </c>
      <c r="DZ107" t="s">
        <v>2861</v>
      </c>
      <c r="EA107" t="s">
        <v>1937</v>
      </c>
      <c r="EB107" t="s">
        <v>2842</v>
      </c>
      <c r="EC107" t="s">
        <v>1937</v>
      </c>
      <c r="ED107" t="s">
        <v>818</v>
      </c>
      <c r="EF107" t="s">
        <v>441</v>
      </c>
      <c r="EG107" t="s">
        <v>442</v>
      </c>
      <c r="EI107" s="10" t="s">
        <v>2843</v>
      </c>
      <c r="EL107" s="10" t="s">
        <v>2851</v>
      </c>
      <c r="EO107" s="10" t="s">
        <v>2856</v>
      </c>
      <c r="ER107" s="10" t="s">
        <v>2845</v>
      </c>
      <c r="EU107" s="10" t="s">
        <v>2857</v>
      </c>
      <c r="EX107" s="10" t="s">
        <v>2847</v>
      </c>
      <c r="FA107" s="10" t="s">
        <v>2858</v>
      </c>
      <c r="FD107" s="10" t="s">
        <v>2859</v>
      </c>
      <c r="FG107" s="10" t="s">
        <v>2860</v>
      </c>
      <c r="FK107">
        <v>0</v>
      </c>
      <c r="FL107" s="4">
        <f t="shared" si="30"/>
        <v>0</v>
      </c>
      <c r="FM107" t="s">
        <v>453</v>
      </c>
      <c r="FN107">
        <v>8000</v>
      </c>
      <c r="FO107" s="4">
        <f t="shared" si="31"/>
        <v>5.7142857142857144</v>
      </c>
      <c r="FQ107">
        <v>0</v>
      </c>
      <c r="FR107" s="4">
        <f t="shared" si="32"/>
        <v>0</v>
      </c>
      <c r="FS107" t="s">
        <v>454</v>
      </c>
      <c r="FT107">
        <v>14000</v>
      </c>
      <c r="FU107" s="4">
        <f t="shared" si="34"/>
        <v>0.93333333333333335</v>
      </c>
      <c r="FV107" s="4">
        <f t="shared" si="35"/>
        <v>6.647619047619048</v>
      </c>
      <c r="FW107" s="4" t="str">
        <f t="shared" si="27"/>
        <v>ALTO</v>
      </c>
    </row>
    <row r="108" spans="1:179" x14ac:dyDescent="0.3">
      <c r="A108">
        <v>106</v>
      </c>
      <c r="B108" t="s">
        <v>2862</v>
      </c>
      <c r="C108" t="s">
        <v>2827</v>
      </c>
      <c r="D108" t="s">
        <v>2863</v>
      </c>
      <c r="E108" t="s">
        <v>2853</v>
      </c>
      <c r="G108" t="s">
        <v>2864</v>
      </c>
      <c r="H108" t="s">
        <v>2865</v>
      </c>
      <c r="I108" t="s">
        <v>2866</v>
      </c>
      <c r="J108">
        <v>810</v>
      </c>
      <c r="K108" t="s">
        <v>2867</v>
      </c>
      <c r="L108" t="s">
        <v>1390</v>
      </c>
      <c r="M108" t="s">
        <v>1391</v>
      </c>
      <c r="N108" t="s">
        <v>423</v>
      </c>
      <c r="O108">
        <v>74270</v>
      </c>
      <c r="P108">
        <v>2223423184</v>
      </c>
      <c r="Q108" s="3" t="s">
        <v>2868</v>
      </c>
      <c r="R108">
        <v>4</v>
      </c>
      <c r="S108">
        <v>2021</v>
      </c>
      <c r="T108" t="s">
        <v>2210</v>
      </c>
      <c r="V108">
        <v>120</v>
      </c>
      <c r="W108">
        <v>120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0</v>
      </c>
      <c r="AD108" t="s">
        <v>911</v>
      </c>
      <c r="AE108" t="s">
        <v>2918</v>
      </c>
      <c r="AF108" t="s">
        <v>2869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100</v>
      </c>
      <c r="AO108">
        <v>2</v>
      </c>
      <c r="AP108" t="s">
        <v>2382</v>
      </c>
      <c r="AQ108" t="s">
        <v>2870</v>
      </c>
      <c r="AR108" s="4">
        <f t="shared" si="38"/>
        <v>10</v>
      </c>
      <c r="AS108">
        <v>1</v>
      </c>
      <c r="AT108" t="s">
        <v>2840</v>
      </c>
      <c r="AU108">
        <v>2</v>
      </c>
      <c r="AV108" t="s">
        <v>2713</v>
      </c>
      <c r="AW108">
        <v>1</v>
      </c>
      <c r="AX108">
        <v>1</v>
      </c>
      <c r="BE108">
        <v>1</v>
      </c>
      <c r="BF108" t="s">
        <v>2053</v>
      </c>
      <c r="BI108" t="s">
        <v>2840</v>
      </c>
      <c r="BL108">
        <v>3</v>
      </c>
      <c r="BM108" t="s">
        <v>2871</v>
      </c>
      <c r="CD108">
        <v>5</v>
      </c>
      <c r="CF108">
        <v>1</v>
      </c>
      <c r="CK108" s="4">
        <f t="shared" si="29"/>
        <v>1</v>
      </c>
      <c r="CL108">
        <v>1</v>
      </c>
      <c r="DW108">
        <v>7</v>
      </c>
      <c r="DX108" t="s">
        <v>435</v>
      </c>
      <c r="DY108">
        <v>2025</v>
      </c>
      <c r="DZ108" t="s">
        <v>2872</v>
      </c>
      <c r="EA108" t="s">
        <v>2873</v>
      </c>
      <c r="EB108" t="s">
        <v>1779</v>
      </c>
      <c r="EC108" t="s">
        <v>2592</v>
      </c>
      <c r="ED108" t="s">
        <v>2874</v>
      </c>
      <c r="EF108" t="s">
        <v>441</v>
      </c>
      <c r="EG108" t="s">
        <v>442</v>
      </c>
      <c r="FK108">
        <v>0</v>
      </c>
      <c r="FL108" s="4">
        <f t="shared" si="30"/>
        <v>0</v>
      </c>
      <c r="FN108">
        <v>0</v>
      </c>
      <c r="FO108" s="4">
        <f t="shared" si="31"/>
        <v>0</v>
      </c>
      <c r="FQ108">
        <v>0</v>
      </c>
      <c r="FR108" s="4">
        <f t="shared" si="32"/>
        <v>0</v>
      </c>
      <c r="FS108" t="s">
        <v>454</v>
      </c>
      <c r="FT108">
        <v>1000</v>
      </c>
      <c r="FU108" s="4">
        <f t="shared" si="34"/>
        <v>6.6666666666666666E-2</v>
      </c>
      <c r="FV108" s="4">
        <f t="shared" si="35"/>
        <v>6.6666666666666666E-2</v>
      </c>
      <c r="FW108" s="4" t="str">
        <f t="shared" si="27"/>
        <v>ORDINARIO</v>
      </c>
    </row>
    <row r="109" spans="1:179" x14ac:dyDescent="0.3">
      <c r="A109">
        <v>107</v>
      </c>
      <c r="B109" t="s">
        <v>2862</v>
      </c>
      <c r="C109" t="s">
        <v>2827</v>
      </c>
      <c r="D109" t="s">
        <v>2875</v>
      </c>
      <c r="E109" t="s">
        <v>2853</v>
      </c>
      <c r="G109" t="s">
        <v>2186</v>
      </c>
      <c r="H109" t="s">
        <v>2865</v>
      </c>
      <c r="I109" t="s">
        <v>2876</v>
      </c>
      <c r="J109">
        <v>11302</v>
      </c>
      <c r="K109" t="s">
        <v>2877</v>
      </c>
      <c r="L109" t="s">
        <v>993</v>
      </c>
      <c r="M109" t="s">
        <v>423</v>
      </c>
      <c r="N109" t="s">
        <v>423</v>
      </c>
      <c r="O109">
        <v>72490</v>
      </c>
      <c r="P109">
        <v>2214226372</v>
      </c>
      <c r="Q109" s="3" t="s">
        <v>2878</v>
      </c>
      <c r="R109">
        <v>20</v>
      </c>
      <c r="S109" t="s">
        <v>2879</v>
      </c>
      <c r="T109" t="s">
        <v>2210</v>
      </c>
      <c r="V109">
        <v>72</v>
      </c>
      <c r="W109">
        <v>72</v>
      </c>
      <c r="X109">
        <v>1</v>
      </c>
      <c r="Y109">
        <v>1</v>
      </c>
      <c r="Z109">
        <v>1</v>
      </c>
      <c r="AA109">
        <v>1</v>
      </c>
      <c r="AB109">
        <v>0</v>
      </c>
      <c r="AC109">
        <v>0</v>
      </c>
      <c r="AD109" t="s">
        <v>911</v>
      </c>
      <c r="AE109" t="s">
        <v>2918</v>
      </c>
      <c r="AF109" t="s">
        <v>2880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50</v>
      </c>
      <c r="AO109">
        <v>2</v>
      </c>
      <c r="AP109" t="s">
        <v>2382</v>
      </c>
      <c r="AQ109" t="s">
        <v>2881</v>
      </c>
      <c r="AR109" s="4">
        <f t="shared" si="38"/>
        <v>9</v>
      </c>
      <c r="AS109">
        <v>1</v>
      </c>
      <c r="AT109" t="s">
        <v>2840</v>
      </c>
      <c r="AU109">
        <v>1</v>
      </c>
      <c r="AV109" t="s">
        <v>2840</v>
      </c>
      <c r="AW109">
        <v>1</v>
      </c>
      <c r="BE109">
        <v>1</v>
      </c>
      <c r="BF109" t="s">
        <v>1897</v>
      </c>
      <c r="BI109" t="s">
        <v>2840</v>
      </c>
      <c r="BL109">
        <v>2</v>
      </c>
      <c r="BM109" t="s">
        <v>2871</v>
      </c>
      <c r="CD109">
        <v>3</v>
      </c>
      <c r="CF109">
        <v>2</v>
      </c>
      <c r="CI109">
        <v>1</v>
      </c>
      <c r="CJ109">
        <v>1</v>
      </c>
      <c r="CK109" s="4">
        <f t="shared" si="29"/>
        <v>0</v>
      </c>
      <c r="DW109">
        <v>7</v>
      </c>
      <c r="DX109" t="s">
        <v>435</v>
      </c>
      <c r="DY109">
        <v>2025</v>
      </c>
      <c r="DZ109" t="s">
        <v>2882</v>
      </c>
      <c r="EA109" t="s">
        <v>2883</v>
      </c>
      <c r="EB109" t="s">
        <v>2884</v>
      </c>
      <c r="EC109" t="s">
        <v>1779</v>
      </c>
      <c r="ED109" t="s">
        <v>2885</v>
      </c>
      <c r="EF109" t="s">
        <v>441</v>
      </c>
      <c r="EG109" t="s">
        <v>442</v>
      </c>
      <c r="FK109">
        <v>0</v>
      </c>
      <c r="FL109" s="4">
        <f t="shared" si="30"/>
        <v>0</v>
      </c>
      <c r="FN109">
        <v>0</v>
      </c>
      <c r="FO109" s="4">
        <f t="shared" si="31"/>
        <v>0</v>
      </c>
      <c r="FQ109">
        <v>0</v>
      </c>
      <c r="FR109" s="4">
        <f t="shared" si="32"/>
        <v>0</v>
      </c>
      <c r="FS109" t="s">
        <v>454</v>
      </c>
      <c r="FT109">
        <v>1000</v>
      </c>
      <c r="FU109" s="4">
        <f t="shared" si="34"/>
        <v>6.6666666666666666E-2</v>
      </c>
      <c r="FV109" s="4">
        <f t="shared" si="35"/>
        <v>6.6666666666666666E-2</v>
      </c>
      <c r="FW109" s="4" t="str">
        <f t="shared" si="27"/>
        <v>ORDINARIO</v>
      </c>
    </row>
    <row r="110" spans="1:179" x14ac:dyDescent="0.3">
      <c r="A110">
        <v>108</v>
      </c>
      <c r="B110" t="s">
        <v>2862</v>
      </c>
      <c r="C110" t="s">
        <v>2827</v>
      </c>
      <c r="D110" t="s">
        <v>2886</v>
      </c>
      <c r="E110" t="s">
        <v>2853</v>
      </c>
      <c r="G110" t="s">
        <v>2186</v>
      </c>
      <c r="H110" t="s">
        <v>2865</v>
      </c>
      <c r="I110" t="s">
        <v>2887</v>
      </c>
      <c r="J110">
        <v>266</v>
      </c>
      <c r="K110" s="22" t="s">
        <v>2888</v>
      </c>
      <c r="L110" t="s">
        <v>2889</v>
      </c>
      <c r="M110" t="s">
        <v>423</v>
      </c>
      <c r="N110" t="s">
        <v>423</v>
      </c>
      <c r="O110">
        <v>72240</v>
      </c>
      <c r="P110">
        <v>2223803036</v>
      </c>
      <c r="Q110" s="3" t="s">
        <v>2896</v>
      </c>
      <c r="R110">
        <v>19</v>
      </c>
      <c r="S110" t="s">
        <v>2890</v>
      </c>
      <c r="T110" t="s">
        <v>2210</v>
      </c>
      <c r="V110">
        <v>32</v>
      </c>
      <c r="W110">
        <v>32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0</v>
      </c>
      <c r="AD110" t="s">
        <v>911</v>
      </c>
      <c r="AE110" t="s">
        <v>2918</v>
      </c>
      <c r="AF110" t="s">
        <v>2891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100</v>
      </c>
      <c r="AO110">
        <v>2</v>
      </c>
      <c r="AP110" t="s">
        <v>2382</v>
      </c>
      <c r="AQ110" t="s">
        <v>2881</v>
      </c>
      <c r="AR110" s="4">
        <f t="shared" si="38"/>
        <v>7</v>
      </c>
      <c r="AS110">
        <v>1</v>
      </c>
      <c r="AT110" t="s">
        <v>2840</v>
      </c>
      <c r="AU110">
        <v>2</v>
      </c>
      <c r="AV110" t="s">
        <v>2892</v>
      </c>
      <c r="AW110">
        <v>2</v>
      </c>
      <c r="BE110">
        <v>1</v>
      </c>
      <c r="BF110" t="s">
        <v>1897</v>
      </c>
      <c r="BI110" t="s">
        <v>2840</v>
      </c>
      <c r="CD110">
        <v>2</v>
      </c>
      <c r="CI110">
        <v>1</v>
      </c>
      <c r="CK110" s="4">
        <f t="shared" ref="CK110:CK141" si="40">+CL110+CN110+CO110+CP110+CQ110</f>
        <v>0</v>
      </c>
      <c r="DW110">
        <v>8</v>
      </c>
      <c r="DX110" t="s">
        <v>435</v>
      </c>
      <c r="DY110">
        <v>2025</v>
      </c>
      <c r="DZ110" t="s">
        <v>2893</v>
      </c>
      <c r="EA110" t="s">
        <v>841</v>
      </c>
      <c r="EB110" t="s">
        <v>2889</v>
      </c>
      <c r="EC110" t="s">
        <v>2592</v>
      </c>
      <c r="ED110" t="s">
        <v>2592</v>
      </c>
      <c r="EF110" t="s">
        <v>441</v>
      </c>
      <c r="EG110" t="s">
        <v>442</v>
      </c>
      <c r="FK110">
        <v>0</v>
      </c>
      <c r="FL110" s="4">
        <f t="shared" ref="FL110:FL141" si="41">+FK110/3000</f>
        <v>0</v>
      </c>
      <c r="FN110">
        <v>0</v>
      </c>
      <c r="FO110" s="4">
        <f t="shared" ref="FO110:FO141" si="42">+FN110/1400</f>
        <v>0</v>
      </c>
      <c r="FQ110">
        <v>0</v>
      </c>
      <c r="FR110" s="4">
        <f t="shared" ref="FR110:FR141" si="43">+FQ110/2000</f>
        <v>0</v>
      </c>
      <c r="FS110" t="s">
        <v>454</v>
      </c>
      <c r="FT110">
        <v>1000</v>
      </c>
      <c r="FU110" s="4">
        <f t="shared" ref="FU110:FU141" si="44">+FT110/15000</f>
        <v>6.6666666666666666E-2</v>
      </c>
      <c r="FV110" s="4">
        <f t="shared" ref="FV110:FV141" si="45">+FL110+FO110+FR110+FU110</f>
        <v>6.6666666666666666E-2</v>
      </c>
      <c r="FW110" s="4" t="str">
        <f t="shared" si="27"/>
        <v>ORDINARIO</v>
      </c>
    </row>
    <row r="111" spans="1:179" x14ac:dyDescent="0.3">
      <c r="A111">
        <v>109</v>
      </c>
      <c r="B111" t="s">
        <v>2862</v>
      </c>
      <c r="C111" t="s">
        <v>2827</v>
      </c>
      <c r="D111" t="s">
        <v>2894</v>
      </c>
      <c r="E111" t="s">
        <v>2853</v>
      </c>
      <c r="G111" t="s">
        <v>2186</v>
      </c>
      <c r="H111" t="s">
        <v>2865</v>
      </c>
      <c r="I111" t="s">
        <v>2831</v>
      </c>
      <c r="J111">
        <v>37</v>
      </c>
      <c r="K111" t="s">
        <v>847</v>
      </c>
      <c r="L111" t="s">
        <v>2833</v>
      </c>
      <c r="M111" t="s">
        <v>423</v>
      </c>
      <c r="N111" t="s">
        <v>423</v>
      </c>
      <c r="O111">
        <v>72100</v>
      </c>
      <c r="P111">
        <v>2223433446</v>
      </c>
      <c r="Q111" s="3" t="s">
        <v>2895</v>
      </c>
      <c r="R111">
        <v>31</v>
      </c>
      <c r="S111" t="s">
        <v>2897</v>
      </c>
      <c r="T111" t="s">
        <v>2210</v>
      </c>
      <c r="V111">
        <v>1137</v>
      </c>
      <c r="W111">
        <v>1137</v>
      </c>
      <c r="X111">
        <v>1</v>
      </c>
      <c r="Y111">
        <v>1</v>
      </c>
      <c r="Z111">
        <v>2</v>
      </c>
      <c r="AA111">
        <v>2</v>
      </c>
      <c r="AB111">
        <v>0</v>
      </c>
      <c r="AC111">
        <v>0</v>
      </c>
      <c r="AD111" t="s">
        <v>1226</v>
      </c>
      <c r="AE111" t="s">
        <v>2918</v>
      </c>
      <c r="AF111" t="s">
        <v>2898</v>
      </c>
      <c r="AG111">
        <v>2</v>
      </c>
      <c r="AH111">
        <v>0</v>
      </c>
      <c r="AI111">
        <v>2</v>
      </c>
      <c r="AJ111">
        <v>0</v>
      </c>
      <c r="AK111">
        <v>0</v>
      </c>
      <c r="AL111">
        <v>0</v>
      </c>
      <c r="AM111">
        <v>1</v>
      </c>
      <c r="AN111">
        <v>75</v>
      </c>
      <c r="AO111">
        <v>2</v>
      </c>
      <c r="AP111" t="s">
        <v>2382</v>
      </c>
      <c r="AQ111" t="s">
        <v>2899</v>
      </c>
      <c r="AR111" s="4">
        <f t="shared" si="38"/>
        <v>5</v>
      </c>
      <c r="AS111">
        <v>1</v>
      </c>
      <c r="AT111" t="s">
        <v>2840</v>
      </c>
      <c r="AU111">
        <v>3</v>
      </c>
      <c r="AV111" t="s">
        <v>2713</v>
      </c>
      <c r="AW111">
        <v>2</v>
      </c>
      <c r="AX111">
        <v>1</v>
      </c>
      <c r="BE111">
        <v>1</v>
      </c>
      <c r="BF111" t="s">
        <v>2053</v>
      </c>
      <c r="BI111" t="s">
        <v>2208</v>
      </c>
      <c r="CJ111">
        <v>1</v>
      </c>
      <c r="CK111" s="4">
        <f t="shared" si="40"/>
        <v>0</v>
      </c>
      <c r="DW111">
        <v>8</v>
      </c>
      <c r="DX111" t="s">
        <v>435</v>
      </c>
      <c r="DY111">
        <v>2025</v>
      </c>
      <c r="DZ111" t="s">
        <v>2861</v>
      </c>
      <c r="EA111" t="s">
        <v>2900</v>
      </c>
      <c r="EB111" t="s">
        <v>818</v>
      </c>
      <c r="EC111" t="s">
        <v>2592</v>
      </c>
      <c r="ED111" t="s">
        <v>818</v>
      </c>
      <c r="EF111" t="s">
        <v>441</v>
      </c>
      <c r="EG111" t="s">
        <v>442</v>
      </c>
      <c r="EI111" s="10" t="s">
        <v>2901</v>
      </c>
      <c r="FK111">
        <v>0</v>
      </c>
      <c r="FL111" s="4">
        <f t="shared" si="41"/>
        <v>0</v>
      </c>
      <c r="FN111">
        <v>0</v>
      </c>
      <c r="FO111" s="4">
        <f t="shared" si="42"/>
        <v>0</v>
      </c>
      <c r="FQ111">
        <v>0</v>
      </c>
      <c r="FR111" s="4">
        <f t="shared" si="43"/>
        <v>0</v>
      </c>
      <c r="FS111" t="s">
        <v>454</v>
      </c>
      <c r="FT111">
        <v>1500</v>
      </c>
      <c r="FU111" s="4">
        <f t="shared" si="44"/>
        <v>0.1</v>
      </c>
      <c r="FV111" s="4">
        <f t="shared" si="45"/>
        <v>0.1</v>
      </c>
      <c r="FW111" s="4" t="str">
        <f t="shared" si="27"/>
        <v>ORDINARIO</v>
      </c>
    </row>
    <row r="112" spans="1:179" x14ac:dyDescent="0.3">
      <c r="A112">
        <v>110</v>
      </c>
      <c r="B112" t="s">
        <v>550</v>
      </c>
      <c r="C112" t="s">
        <v>2827</v>
      </c>
      <c r="D112" t="s">
        <v>2902</v>
      </c>
      <c r="E112" t="s">
        <v>2853</v>
      </c>
      <c r="G112" t="s">
        <v>2186</v>
      </c>
      <c r="H112" t="s">
        <v>2865</v>
      </c>
      <c r="I112" t="s">
        <v>2903</v>
      </c>
      <c r="J112">
        <v>501</v>
      </c>
      <c r="K112">
        <v>2</v>
      </c>
      <c r="L112" t="s">
        <v>421</v>
      </c>
      <c r="M112" t="s">
        <v>423</v>
      </c>
      <c r="N112" t="s">
        <v>423</v>
      </c>
      <c r="O112">
        <v>72000</v>
      </c>
      <c r="P112">
        <v>2222324684</v>
      </c>
      <c r="Q112" s="3" t="s">
        <v>2904</v>
      </c>
      <c r="R112">
        <v>40</v>
      </c>
      <c r="S112" t="s">
        <v>2905</v>
      </c>
      <c r="T112" t="s">
        <v>2210</v>
      </c>
      <c r="V112">
        <v>87</v>
      </c>
      <c r="W112">
        <v>87</v>
      </c>
      <c r="X112">
        <v>1</v>
      </c>
      <c r="Y112">
        <v>2</v>
      </c>
      <c r="Z112">
        <v>1</v>
      </c>
      <c r="AA112">
        <v>2</v>
      </c>
      <c r="AB112">
        <v>1</v>
      </c>
      <c r="AC112">
        <v>0</v>
      </c>
      <c r="AD112" t="s">
        <v>911</v>
      </c>
      <c r="AE112" t="s">
        <v>2918</v>
      </c>
      <c r="AF112" t="s">
        <v>2909</v>
      </c>
      <c r="AG112">
        <v>2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1</v>
      </c>
      <c r="AN112">
        <v>100</v>
      </c>
      <c r="AO112">
        <v>2</v>
      </c>
      <c r="AP112" t="s">
        <v>2382</v>
      </c>
      <c r="AQ112" t="s">
        <v>2899</v>
      </c>
      <c r="AR112" s="4">
        <f t="shared" si="38"/>
        <v>11</v>
      </c>
      <c r="AS112">
        <v>1</v>
      </c>
      <c r="AT112" t="s">
        <v>2840</v>
      </c>
      <c r="AU112">
        <v>2</v>
      </c>
      <c r="AV112" t="s">
        <v>2713</v>
      </c>
      <c r="AW112">
        <v>1</v>
      </c>
      <c r="AX112">
        <v>1</v>
      </c>
      <c r="BE112">
        <v>1</v>
      </c>
      <c r="BF112" t="s">
        <v>1897</v>
      </c>
      <c r="BI112" t="s">
        <v>2208</v>
      </c>
      <c r="BL112">
        <v>1</v>
      </c>
      <c r="BM112" t="s">
        <v>2840</v>
      </c>
      <c r="CD112">
        <v>5</v>
      </c>
      <c r="CI112">
        <v>2</v>
      </c>
      <c r="CK112" s="4">
        <f t="shared" si="40"/>
        <v>0</v>
      </c>
      <c r="DW112">
        <v>8</v>
      </c>
      <c r="DX112" t="s">
        <v>435</v>
      </c>
      <c r="DY112">
        <v>2025</v>
      </c>
      <c r="DZ112" t="s">
        <v>2907</v>
      </c>
      <c r="EA112" t="s">
        <v>818</v>
      </c>
      <c r="EB112" t="s">
        <v>818</v>
      </c>
      <c r="EC112" t="s">
        <v>2908</v>
      </c>
      <c r="ED112" t="s">
        <v>818</v>
      </c>
      <c r="EF112" t="s">
        <v>441</v>
      </c>
      <c r="EG112" t="s">
        <v>442</v>
      </c>
      <c r="EI112" s="10" t="s">
        <v>2906</v>
      </c>
      <c r="FK112">
        <v>0</v>
      </c>
      <c r="FL112" s="4">
        <f t="shared" si="41"/>
        <v>0</v>
      </c>
      <c r="FN112">
        <v>0</v>
      </c>
      <c r="FO112" s="4">
        <f t="shared" si="42"/>
        <v>0</v>
      </c>
      <c r="FQ112">
        <v>0</v>
      </c>
      <c r="FR112" s="4">
        <f t="shared" si="43"/>
        <v>0</v>
      </c>
      <c r="FS112" t="s">
        <v>454</v>
      </c>
      <c r="FT112">
        <v>1200</v>
      </c>
      <c r="FU112" s="4">
        <f t="shared" si="44"/>
        <v>0.08</v>
      </c>
      <c r="FV112" s="4">
        <f t="shared" si="45"/>
        <v>0.08</v>
      </c>
      <c r="FW112" s="4" t="str">
        <f t="shared" si="27"/>
        <v>ORDINARIO</v>
      </c>
    </row>
    <row r="113" spans="1:179" x14ac:dyDescent="0.3">
      <c r="A113">
        <v>111</v>
      </c>
      <c r="B113" t="s">
        <v>2862</v>
      </c>
      <c r="C113" t="s">
        <v>2827</v>
      </c>
      <c r="D113" t="s">
        <v>2910</v>
      </c>
      <c r="E113" t="s">
        <v>2853</v>
      </c>
      <c r="G113" t="s">
        <v>2186</v>
      </c>
      <c r="H113" t="s">
        <v>2865</v>
      </c>
      <c r="I113" t="s">
        <v>2911</v>
      </c>
      <c r="J113">
        <v>7</v>
      </c>
      <c r="L113" t="s">
        <v>2912</v>
      </c>
      <c r="M113" t="s">
        <v>422</v>
      </c>
      <c r="N113" t="s">
        <v>423</v>
      </c>
      <c r="O113">
        <v>74021</v>
      </c>
      <c r="P113">
        <v>24848448770</v>
      </c>
      <c r="Q113" s="3" t="s">
        <v>2913</v>
      </c>
      <c r="R113">
        <v>44</v>
      </c>
      <c r="S113" t="s">
        <v>2914</v>
      </c>
      <c r="T113" t="s">
        <v>2210</v>
      </c>
      <c r="V113">
        <v>80</v>
      </c>
      <c r="W113">
        <v>80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0</v>
      </c>
      <c r="AD113" t="s">
        <v>2249</v>
      </c>
      <c r="AE113" t="s">
        <v>2918</v>
      </c>
      <c r="AF113" t="s">
        <v>2915</v>
      </c>
      <c r="AG113">
        <v>2</v>
      </c>
      <c r="AH113">
        <v>0</v>
      </c>
      <c r="AI113">
        <v>1</v>
      </c>
      <c r="AJ113">
        <v>1</v>
      </c>
      <c r="AK113">
        <v>0</v>
      </c>
      <c r="AL113">
        <v>0</v>
      </c>
      <c r="AM113">
        <v>1</v>
      </c>
      <c r="AN113">
        <v>100</v>
      </c>
      <c r="AO113">
        <v>2</v>
      </c>
      <c r="AP113" t="s">
        <v>2382</v>
      </c>
      <c r="AQ113" t="s">
        <v>2899</v>
      </c>
      <c r="AR113" s="4">
        <f t="shared" si="38"/>
        <v>6</v>
      </c>
      <c r="AS113">
        <v>1</v>
      </c>
      <c r="AT113" t="s">
        <v>2840</v>
      </c>
      <c r="AU113">
        <v>2</v>
      </c>
      <c r="AV113" t="s">
        <v>2713</v>
      </c>
      <c r="AW113">
        <v>1</v>
      </c>
      <c r="AX113">
        <v>1</v>
      </c>
      <c r="BE113">
        <v>1</v>
      </c>
      <c r="BF113" t="s">
        <v>1897</v>
      </c>
      <c r="BI113" t="s">
        <v>2840</v>
      </c>
      <c r="BL113">
        <v>2</v>
      </c>
      <c r="BM113" t="s">
        <v>2871</v>
      </c>
      <c r="CD113">
        <v>2</v>
      </c>
      <c r="CJ113">
        <v>1</v>
      </c>
      <c r="CK113" s="4">
        <f t="shared" si="40"/>
        <v>1</v>
      </c>
      <c r="CL113">
        <v>1</v>
      </c>
      <c r="DW113">
        <v>10</v>
      </c>
      <c r="DX113" t="s">
        <v>435</v>
      </c>
      <c r="DY113">
        <v>2025</v>
      </c>
      <c r="DZ113" t="s">
        <v>2916</v>
      </c>
      <c r="EA113" t="s">
        <v>818</v>
      </c>
      <c r="EB113" t="s">
        <v>818</v>
      </c>
      <c r="EC113" t="s">
        <v>2055</v>
      </c>
      <c r="ED113" t="s">
        <v>818</v>
      </c>
      <c r="EF113" t="s">
        <v>441</v>
      </c>
      <c r="EG113" t="s">
        <v>442</v>
      </c>
      <c r="EI113" s="10" t="s">
        <v>2917</v>
      </c>
      <c r="FK113">
        <v>0</v>
      </c>
      <c r="FL113" s="4">
        <f t="shared" si="41"/>
        <v>0</v>
      </c>
      <c r="FN113">
        <v>0</v>
      </c>
      <c r="FO113" s="4">
        <f t="shared" si="42"/>
        <v>0</v>
      </c>
      <c r="FQ113">
        <v>0</v>
      </c>
      <c r="FR113" s="4">
        <f t="shared" si="43"/>
        <v>0</v>
      </c>
      <c r="FS113" t="s">
        <v>454</v>
      </c>
      <c r="FT113">
        <v>1000</v>
      </c>
      <c r="FU113" s="4">
        <f t="shared" si="44"/>
        <v>6.6666666666666666E-2</v>
      </c>
      <c r="FV113" s="4">
        <f t="shared" si="45"/>
        <v>6.6666666666666666E-2</v>
      </c>
      <c r="FW113" s="4" t="str">
        <f t="shared" si="27"/>
        <v>ORDINARIO</v>
      </c>
    </row>
    <row r="114" spans="1:179" x14ac:dyDescent="0.3">
      <c r="A114">
        <v>112</v>
      </c>
      <c r="B114" t="s">
        <v>2862</v>
      </c>
      <c r="C114" t="s">
        <v>2827</v>
      </c>
      <c r="D114" t="s">
        <v>2919</v>
      </c>
      <c r="E114" t="s">
        <v>2853</v>
      </c>
      <c r="G114" t="s">
        <v>2920</v>
      </c>
      <c r="H114" t="s">
        <v>2865</v>
      </c>
      <c r="I114" t="s">
        <v>2921</v>
      </c>
      <c r="J114">
        <v>618</v>
      </c>
      <c r="K114" t="s">
        <v>2922</v>
      </c>
      <c r="L114" t="s">
        <v>2923</v>
      </c>
      <c r="M114" t="s">
        <v>1913</v>
      </c>
      <c r="N114" t="s">
        <v>423</v>
      </c>
      <c r="O114">
        <v>75730</v>
      </c>
      <c r="P114">
        <v>2383823265</v>
      </c>
      <c r="Q114" s="3" t="s">
        <v>2924</v>
      </c>
      <c r="R114">
        <v>30</v>
      </c>
      <c r="S114" t="s">
        <v>2925</v>
      </c>
      <c r="T114" t="s">
        <v>2210</v>
      </c>
      <c r="V114">
        <v>35</v>
      </c>
      <c r="W114">
        <v>35</v>
      </c>
      <c r="X114">
        <v>1</v>
      </c>
      <c r="Y114">
        <v>1</v>
      </c>
      <c r="Z114">
        <v>1</v>
      </c>
      <c r="AA114">
        <v>1</v>
      </c>
      <c r="AB114">
        <v>0</v>
      </c>
      <c r="AC114">
        <v>0</v>
      </c>
      <c r="AD114" t="s">
        <v>1226</v>
      </c>
      <c r="AE114" t="s">
        <v>2918</v>
      </c>
      <c r="AF114" t="s">
        <v>2926</v>
      </c>
      <c r="AG114">
        <v>2</v>
      </c>
      <c r="AH114">
        <v>0</v>
      </c>
      <c r="AI114">
        <v>2</v>
      </c>
      <c r="AJ114">
        <v>0</v>
      </c>
      <c r="AK114">
        <v>0</v>
      </c>
      <c r="AL114">
        <v>0</v>
      </c>
      <c r="AM114">
        <v>1</v>
      </c>
      <c r="AN114">
        <v>40</v>
      </c>
      <c r="AO114">
        <v>2</v>
      </c>
      <c r="AP114" t="s">
        <v>2382</v>
      </c>
      <c r="AQ114" t="s">
        <v>2927</v>
      </c>
      <c r="AR114" s="4">
        <f t="shared" si="38"/>
        <v>8</v>
      </c>
      <c r="AS114">
        <v>1</v>
      </c>
      <c r="AT114" t="s">
        <v>2840</v>
      </c>
      <c r="AU114">
        <v>2</v>
      </c>
      <c r="AV114" t="s">
        <v>2713</v>
      </c>
      <c r="AW114">
        <v>2</v>
      </c>
      <c r="BE114">
        <v>1</v>
      </c>
      <c r="BF114" t="s">
        <v>1897</v>
      </c>
      <c r="BI114" t="s">
        <v>2840</v>
      </c>
      <c r="BL114">
        <v>1</v>
      </c>
      <c r="BM114" t="s">
        <v>2840</v>
      </c>
      <c r="CD114">
        <v>1</v>
      </c>
      <c r="CF114">
        <v>1</v>
      </c>
      <c r="CH114">
        <v>1</v>
      </c>
      <c r="CI114">
        <v>1</v>
      </c>
      <c r="CJ114">
        <v>1</v>
      </c>
      <c r="CK114" s="4">
        <f t="shared" si="40"/>
        <v>1</v>
      </c>
      <c r="CL114">
        <v>1</v>
      </c>
      <c r="DW114">
        <v>9</v>
      </c>
      <c r="DX114" t="s">
        <v>435</v>
      </c>
      <c r="DY114">
        <v>2025</v>
      </c>
      <c r="DZ114" t="s">
        <v>2928</v>
      </c>
      <c r="EA114" t="s">
        <v>2592</v>
      </c>
      <c r="EB114" t="s">
        <v>2929</v>
      </c>
      <c r="EC114" t="s">
        <v>818</v>
      </c>
      <c r="ED114" t="s">
        <v>1779</v>
      </c>
      <c r="EF114" t="s">
        <v>441</v>
      </c>
      <c r="EG114" t="s">
        <v>442</v>
      </c>
      <c r="FK114">
        <v>0</v>
      </c>
      <c r="FL114" s="4">
        <f t="shared" si="41"/>
        <v>0</v>
      </c>
      <c r="FN114">
        <v>0</v>
      </c>
      <c r="FO114" s="4">
        <f t="shared" si="42"/>
        <v>0</v>
      </c>
      <c r="FQ114">
        <v>0</v>
      </c>
      <c r="FR114" s="4">
        <f t="shared" si="43"/>
        <v>0</v>
      </c>
      <c r="FS114" t="s">
        <v>454</v>
      </c>
      <c r="FT114">
        <v>1000</v>
      </c>
      <c r="FU114" s="4">
        <f t="shared" si="44"/>
        <v>6.6666666666666666E-2</v>
      </c>
      <c r="FV114" s="4">
        <f t="shared" si="45"/>
        <v>6.6666666666666666E-2</v>
      </c>
      <c r="FW114" s="4" t="str">
        <f t="shared" si="27"/>
        <v>ORDINARIO</v>
      </c>
    </row>
    <row r="115" spans="1:179" x14ac:dyDescent="0.3">
      <c r="A115">
        <v>113</v>
      </c>
      <c r="B115" t="s">
        <v>2862</v>
      </c>
      <c r="C115" t="s">
        <v>2827</v>
      </c>
      <c r="D115" t="s">
        <v>2930</v>
      </c>
      <c r="E115" t="s">
        <v>2853</v>
      </c>
      <c r="G115" t="s">
        <v>2186</v>
      </c>
      <c r="H115" t="s">
        <v>2865</v>
      </c>
      <c r="I115" t="s">
        <v>2398</v>
      </c>
      <c r="J115">
        <v>3101</v>
      </c>
      <c r="K115" t="s">
        <v>2931</v>
      </c>
      <c r="L115" t="s">
        <v>2932</v>
      </c>
      <c r="M115" t="s">
        <v>423</v>
      </c>
      <c r="N115" t="s">
        <v>423</v>
      </c>
      <c r="O115">
        <v>72140</v>
      </c>
      <c r="P115">
        <v>2222495802</v>
      </c>
      <c r="Q115" s="3" t="s">
        <v>2933</v>
      </c>
      <c r="R115">
        <v>20</v>
      </c>
      <c r="S115" t="s">
        <v>2934</v>
      </c>
      <c r="T115" t="s">
        <v>2210</v>
      </c>
      <c r="V115">
        <v>50</v>
      </c>
      <c r="W115">
        <v>50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0</v>
      </c>
      <c r="AD115" t="s">
        <v>1226</v>
      </c>
      <c r="AE115" t="s">
        <v>2918</v>
      </c>
      <c r="AF115" t="s">
        <v>2935</v>
      </c>
      <c r="AG115">
        <v>2</v>
      </c>
      <c r="AH115">
        <v>0</v>
      </c>
      <c r="AI115">
        <v>1</v>
      </c>
      <c r="AJ115">
        <v>1</v>
      </c>
      <c r="AK115">
        <v>0</v>
      </c>
      <c r="AL115">
        <v>0</v>
      </c>
      <c r="AM115">
        <v>1</v>
      </c>
      <c r="AN115">
        <v>10</v>
      </c>
      <c r="AO115">
        <v>2</v>
      </c>
      <c r="AP115" t="s">
        <v>2382</v>
      </c>
      <c r="AQ115" t="s">
        <v>2936</v>
      </c>
      <c r="AR115" s="4">
        <f t="shared" si="38"/>
        <v>6</v>
      </c>
      <c r="AS115">
        <v>1</v>
      </c>
      <c r="AT115" t="s">
        <v>2840</v>
      </c>
      <c r="AU115">
        <v>2</v>
      </c>
      <c r="AV115" t="s">
        <v>2713</v>
      </c>
      <c r="AW115">
        <v>1</v>
      </c>
      <c r="AX115">
        <v>1</v>
      </c>
      <c r="BL115">
        <v>2</v>
      </c>
      <c r="BM115" t="s">
        <v>2871</v>
      </c>
      <c r="CD115">
        <v>1</v>
      </c>
      <c r="CF115">
        <v>1</v>
      </c>
      <c r="CH115">
        <v>1</v>
      </c>
      <c r="CJ115">
        <v>1</v>
      </c>
      <c r="CK115" s="4">
        <f t="shared" si="40"/>
        <v>0</v>
      </c>
      <c r="DW115">
        <v>8</v>
      </c>
      <c r="DX115" t="s">
        <v>435</v>
      </c>
      <c r="DY115">
        <v>2025</v>
      </c>
      <c r="DZ115" t="s">
        <v>2937</v>
      </c>
      <c r="EA115" t="s">
        <v>1779</v>
      </c>
      <c r="EB115" t="s">
        <v>553</v>
      </c>
      <c r="EC115" t="s">
        <v>2942</v>
      </c>
      <c r="ED115" t="s">
        <v>2592</v>
      </c>
      <c r="EF115" t="s">
        <v>441</v>
      </c>
      <c r="EG115" t="s">
        <v>442</v>
      </c>
      <c r="EI115" s="10" t="s">
        <v>2943</v>
      </c>
      <c r="FK115">
        <v>0</v>
      </c>
      <c r="FL115" s="4">
        <f t="shared" si="41"/>
        <v>0</v>
      </c>
      <c r="FN115">
        <v>0</v>
      </c>
      <c r="FO115" s="4">
        <f t="shared" si="42"/>
        <v>0</v>
      </c>
      <c r="FQ115">
        <v>0</v>
      </c>
      <c r="FR115" s="4">
        <f t="shared" si="43"/>
        <v>0</v>
      </c>
      <c r="FS115" t="s">
        <v>454</v>
      </c>
      <c r="FT115">
        <v>1000</v>
      </c>
      <c r="FU115" s="4">
        <f t="shared" si="44"/>
        <v>6.6666666666666666E-2</v>
      </c>
      <c r="FV115" s="4">
        <f t="shared" si="45"/>
        <v>6.6666666666666666E-2</v>
      </c>
      <c r="FW115" s="4" t="str">
        <f t="shared" si="27"/>
        <v>ORDINARIO</v>
      </c>
    </row>
    <row r="116" spans="1:179" x14ac:dyDescent="0.3">
      <c r="A116">
        <v>114</v>
      </c>
      <c r="B116" t="s">
        <v>2862</v>
      </c>
      <c r="C116" t="s">
        <v>2827</v>
      </c>
      <c r="D116" t="s">
        <v>2938</v>
      </c>
      <c r="E116" t="s">
        <v>2853</v>
      </c>
      <c r="G116" t="s">
        <v>2186</v>
      </c>
      <c r="H116" t="s">
        <v>2865</v>
      </c>
      <c r="I116" t="s">
        <v>2939</v>
      </c>
      <c r="J116">
        <v>708</v>
      </c>
      <c r="K116" t="s">
        <v>847</v>
      </c>
      <c r="L116" t="s">
        <v>421</v>
      </c>
      <c r="M116" t="s">
        <v>2940</v>
      </c>
      <c r="N116" t="s">
        <v>2941</v>
      </c>
      <c r="O116">
        <v>90339</v>
      </c>
      <c r="P116">
        <v>2414175455</v>
      </c>
      <c r="Q116" s="3" t="s">
        <v>2946</v>
      </c>
      <c r="T116" t="s">
        <v>2210</v>
      </c>
      <c r="V116">
        <v>100</v>
      </c>
      <c r="W116">
        <v>100</v>
      </c>
      <c r="X116">
        <v>1</v>
      </c>
      <c r="Y116">
        <v>1</v>
      </c>
      <c r="Z116">
        <v>1</v>
      </c>
      <c r="AA116">
        <v>1</v>
      </c>
      <c r="AB116">
        <v>0</v>
      </c>
      <c r="AC116">
        <v>0</v>
      </c>
      <c r="AD116" t="s">
        <v>848</v>
      </c>
      <c r="AE116" t="s">
        <v>2918</v>
      </c>
      <c r="AF116" t="s">
        <v>2947</v>
      </c>
      <c r="AG116">
        <v>2</v>
      </c>
      <c r="AH116">
        <v>0</v>
      </c>
      <c r="AI116">
        <v>0</v>
      </c>
      <c r="AJ116">
        <v>2</v>
      </c>
      <c r="AK116">
        <v>0</v>
      </c>
      <c r="AL116">
        <v>0</v>
      </c>
      <c r="AM116">
        <v>1</v>
      </c>
      <c r="AN116">
        <v>10</v>
      </c>
      <c r="AO116">
        <v>2</v>
      </c>
      <c r="AP116" t="s">
        <v>2382</v>
      </c>
      <c r="AQ116" t="s">
        <v>2948</v>
      </c>
      <c r="AR116" s="4">
        <f t="shared" si="38"/>
        <v>10</v>
      </c>
      <c r="AS116">
        <v>1</v>
      </c>
      <c r="AT116" t="s">
        <v>2840</v>
      </c>
      <c r="AU116">
        <v>3</v>
      </c>
      <c r="AV116" t="s">
        <v>2713</v>
      </c>
      <c r="AW116">
        <v>2</v>
      </c>
      <c r="AX116">
        <v>1</v>
      </c>
      <c r="BE116">
        <v>1</v>
      </c>
      <c r="BF116" t="s">
        <v>1897</v>
      </c>
      <c r="BI116" t="s">
        <v>2840</v>
      </c>
      <c r="BL116">
        <v>1</v>
      </c>
      <c r="BM116" t="s">
        <v>2840</v>
      </c>
      <c r="CD116">
        <v>3</v>
      </c>
      <c r="CF116">
        <v>1</v>
      </c>
      <c r="CI116">
        <v>1</v>
      </c>
      <c r="CJ116">
        <v>1</v>
      </c>
      <c r="CK116" s="4">
        <f t="shared" si="40"/>
        <v>1</v>
      </c>
      <c r="CL116">
        <v>1</v>
      </c>
      <c r="DW116">
        <v>9</v>
      </c>
      <c r="DX116" t="s">
        <v>435</v>
      </c>
      <c r="DY116">
        <v>2025</v>
      </c>
      <c r="DZ116" t="s">
        <v>2949</v>
      </c>
      <c r="EA116" t="s">
        <v>2942</v>
      </c>
      <c r="EB116" t="s">
        <v>2592</v>
      </c>
      <c r="EC116" t="s">
        <v>2592</v>
      </c>
      <c r="ED116" t="s">
        <v>2592</v>
      </c>
      <c r="EF116" t="s">
        <v>2944</v>
      </c>
      <c r="EG116" t="s">
        <v>2945</v>
      </c>
      <c r="EI116" s="10" t="s">
        <v>2950</v>
      </c>
      <c r="FK116">
        <v>0</v>
      </c>
      <c r="FL116" s="4">
        <f t="shared" si="41"/>
        <v>0</v>
      </c>
      <c r="FN116">
        <v>0</v>
      </c>
      <c r="FO116" s="4">
        <f t="shared" si="42"/>
        <v>0</v>
      </c>
      <c r="FQ116">
        <v>0</v>
      </c>
      <c r="FR116" s="4">
        <f t="shared" si="43"/>
        <v>0</v>
      </c>
      <c r="FS116" t="s">
        <v>454</v>
      </c>
      <c r="FT116">
        <v>1200</v>
      </c>
      <c r="FU116" s="4">
        <f t="shared" si="44"/>
        <v>0.08</v>
      </c>
      <c r="FV116" s="4">
        <f t="shared" si="45"/>
        <v>0.08</v>
      </c>
      <c r="FW116" s="4" t="str">
        <f t="shared" si="27"/>
        <v>ORDINARIO</v>
      </c>
    </row>
    <row r="117" spans="1:179" x14ac:dyDescent="0.3">
      <c r="A117">
        <v>115</v>
      </c>
      <c r="B117" t="s">
        <v>2862</v>
      </c>
      <c r="C117" t="s">
        <v>2827</v>
      </c>
      <c r="D117" t="s">
        <v>2951</v>
      </c>
      <c r="E117" t="s">
        <v>2853</v>
      </c>
      <c r="G117" t="s">
        <v>2186</v>
      </c>
      <c r="H117" t="s">
        <v>2865</v>
      </c>
      <c r="I117" t="s">
        <v>2952</v>
      </c>
      <c r="J117">
        <v>5501</v>
      </c>
      <c r="K117" t="s">
        <v>2953</v>
      </c>
      <c r="L117" t="s">
        <v>2954</v>
      </c>
      <c r="M117" t="s">
        <v>1479</v>
      </c>
      <c r="N117" t="s">
        <v>423</v>
      </c>
      <c r="O117">
        <v>72830</v>
      </c>
      <c r="P117">
        <v>2222902808</v>
      </c>
      <c r="Q117" s="3" t="s">
        <v>2964</v>
      </c>
      <c r="R117">
        <v>7</v>
      </c>
      <c r="S117" t="s">
        <v>2955</v>
      </c>
      <c r="T117" t="s">
        <v>2210</v>
      </c>
      <c r="V117">
        <v>64</v>
      </c>
      <c r="W117">
        <v>64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0</v>
      </c>
      <c r="AD117" t="s">
        <v>911</v>
      </c>
      <c r="AE117" t="s">
        <v>2918</v>
      </c>
      <c r="AF117" t="s">
        <v>2956</v>
      </c>
      <c r="AG117">
        <v>1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5</v>
      </c>
      <c r="AO117">
        <v>2</v>
      </c>
      <c r="AP117" t="s">
        <v>2382</v>
      </c>
      <c r="AQ117" t="s">
        <v>2881</v>
      </c>
      <c r="AR117" s="4">
        <f t="shared" si="38"/>
        <v>10</v>
      </c>
      <c r="AS117">
        <v>1</v>
      </c>
      <c r="AT117" t="s">
        <v>2840</v>
      </c>
      <c r="AU117">
        <v>2</v>
      </c>
      <c r="AV117" t="s">
        <v>2713</v>
      </c>
      <c r="AW117">
        <v>1</v>
      </c>
      <c r="AX117">
        <v>1</v>
      </c>
      <c r="CD117">
        <v>4</v>
      </c>
      <c r="CF117">
        <v>1</v>
      </c>
      <c r="CH117">
        <v>1</v>
      </c>
      <c r="CI117">
        <v>1</v>
      </c>
      <c r="CJ117">
        <v>1</v>
      </c>
      <c r="CK117" s="4">
        <f t="shared" si="40"/>
        <v>1</v>
      </c>
      <c r="CL117">
        <v>1</v>
      </c>
      <c r="DW117">
        <v>7</v>
      </c>
      <c r="DX117" t="s">
        <v>435</v>
      </c>
      <c r="DY117">
        <v>2025</v>
      </c>
      <c r="DZ117" t="s">
        <v>2957</v>
      </c>
      <c r="EA117" t="s">
        <v>553</v>
      </c>
      <c r="EB117" t="s">
        <v>1779</v>
      </c>
      <c r="EC117" t="s">
        <v>2958</v>
      </c>
      <c r="ED117" t="s">
        <v>2959</v>
      </c>
      <c r="EF117" t="s">
        <v>441</v>
      </c>
      <c r="EG117" t="s">
        <v>442</v>
      </c>
      <c r="FK117">
        <v>0</v>
      </c>
      <c r="FL117" s="4">
        <f t="shared" si="41"/>
        <v>0</v>
      </c>
      <c r="FN117">
        <v>0</v>
      </c>
      <c r="FO117" s="4">
        <f t="shared" si="42"/>
        <v>0</v>
      </c>
      <c r="FQ117">
        <v>0</v>
      </c>
      <c r="FR117" s="4">
        <f t="shared" si="43"/>
        <v>0</v>
      </c>
      <c r="FS117" t="s">
        <v>454</v>
      </c>
      <c r="FT117">
        <v>1100</v>
      </c>
      <c r="FU117" s="4">
        <f t="shared" si="44"/>
        <v>7.3333333333333334E-2</v>
      </c>
      <c r="FV117" s="4">
        <f t="shared" si="45"/>
        <v>7.3333333333333334E-2</v>
      </c>
      <c r="FW117" s="4" t="str">
        <f t="shared" si="27"/>
        <v>ORDINARIO</v>
      </c>
    </row>
    <row r="118" spans="1:179" x14ac:dyDescent="0.3">
      <c r="A118">
        <v>116</v>
      </c>
      <c r="B118" t="s">
        <v>2862</v>
      </c>
      <c r="C118" t="s">
        <v>2827</v>
      </c>
      <c r="D118" t="s">
        <v>2960</v>
      </c>
      <c r="E118" t="s">
        <v>2853</v>
      </c>
      <c r="G118" t="s">
        <v>2186</v>
      </c>
      <c r="H118" t="s">
        <v>2865</v>
      </c>
      <c r="I118" t="s">
        <v>2961</v>
      </c>
      <c r="J118">
        <v>3507</v>
      </c>
      <c r="K118" t="s">
        <v>2922</v>
      </c>
      <c r="L118" t="s">
        <v>2962</v>
      </c>
      <c r="M118" t="s">
        <v>1479</v>
      </c>
      <c r="N118" t="s">
        <v>423</v>
      </c>
      <c r="O118">
        <v>72197</v>
      </c>
      <c r="P118">
        <v>2222257450</v>
      </c>
      <c r="Q118" s="3" t="s">
        <v>2963</v>
      </c>
      <c r="R118">
        <v>16</v>
      </c>
      <c r="S118" t="s">
        <v>2965</v>
      </c>
      <c r="T118" t="s">
        <v>2210</v>
      </c>
      <c r="V118">
        <v>90</v>
      </c>
      <c r="W118">
        <v>90</v>
      </c>
      <c r="X118">
        <v>1</v>
      </c>
      <c r="Y118">
        <v>1</v>
      </c>
      <c r="Z118">
        <v>1</v>
      </c>
      <c r="AA118">
        <v>1</v>
      </c>
      <c r="AB118">
        <v>0</v>
      </c>
      <c r="AC118">
        <v>0</v>
      </c>
      <c r="AD118" t="s">
        <v>911</v>
      </c>
      <c r="AE118" t="s">
        <v>2918</v>
      </c>
      <c r="AF118" t="s">
        <v>2966</v>
      </c>
      <c r="AG118">
        <v>2</v>
      </c>
      <c r="AH118">
        <v>0</v>
      </c>
      <c r="AI118">
        <v>0</v>
      </c>
      <c r="AJ118">
        <v>2</v>
      </c>
      <c r="AK118">
        <v>0</v>
      </c>
      <c r="AL118">
        <v>0</v>
      </c>
      <c r="AM118">
        <v>1</v>
      </c>
      <c r="AN118">
        <v>5</v>
      </c>
      <c r="AO118">
        <v>2</v>
      </c>
      <c r="AP118" t="s">
        <v>2382</v>
      </c>
      <c r="AQ118" t="s">
        <v>2967</v>
      </c>
      <c r="AR118" s="4">
        <f t="shared" si="38"/>
        <v>8</v>
      </c>
      <c r="AS118">
        <v>1</v>
      </c>
      <c r="AT118" t="s">
        <v>2840</v>
      </c>
      <c r="AU118">
        <v>2</v>
      </c>
      <c r="AV118" t="s">
        <v>2713</v>
      </c>
      <c r="AW118">
        <v>1</v>
      </c>
      <c r="AX118">
        <v>1</v>
      </c>
      <c r="BE118">
        <v>1</v>
      </c>
      <c r="BF118" t="s">
        <v>1897</v>
      </c>
      <c r="BI118" t="s">
        <v>2840</v>
      </c>
      <c r="BL118">
        <v>1</v>
      </c>
      <c r="BM118" t="s">
        <v>2840</v>
      </c>
      <c r="CD118">
        <v>3</v>
      </c>
      <c r="CH118">
        <v>1</v>
      </c>
      <c r="CJ118">
        <v>1</v>
      </c>
      <c r="CK118" s="4">
        <f t="shared" si="40"/>
        <v>0</v>
      </c>
      <c r="DW118">
        <v>7</v>
      </c>
      <c r="DX118" t="s">
        <v>435</v>
      </c>
      <c r="DY118">
        <v>2025</v>
      </c>
      <c r="DZ118" t="s">
        <v>2968</v>
      </c>
      <c r="EA118" t="s">
        <v>1779</v>
      </c>
      <c r="EB118" t="s">
        <v>553</v>
      </c>
      <c r="EC118" t="s">
        <v>2592</v>
      </c>
      <c r="ED118" t="s">
        <v>2969</v>
      </c>
      <c r="EF118" t="s">
        <v>441</v>
      </c>
      <c r="EG118" t="s">
        <v>442</v>
      </c>
      <c r="EI118" s="10" t="s">
        <v>2970</v>
      </c>
      <c r="FK118">
        <v>0</v>
      </c>
      <c r="FL118" s="4">
        <f t="shared" si="41"/>
        <v>0</v>
      </c>
      <c r="FN118">
        <v>0</v>
      </c>
      <c r="FO118" s="4">
        <f t="shared" si="42"/>
        <v>0</v>
      </c>
      <c r="FQ118">
        <v>0</v>
      </c>
      <c r="FR118" s="4">
        <f t="shared" si="43"/>
        <v>0</v>
      </c>
      <c r="FS118" t="s">
        <v>454</v>
      </c>
      <c r="FT118">
        <v>1100</v>
      </c>
      <c r="FU118" s="4">
        <f t="shared" si="44"/>
        <v>7.3333333333333334E-2</v>
      </c>
      <c r="FV118" s="4">
        <f t="shared" si="45"/>
        <v>7.3333333333333334E-2</v>
      </c>
      <c r="FW118" s="4" t="str">
        <f t="shared" si="27"/>
        <v>ORDINARIO</v>
      </c>
    </row>
    <row r="119" spans="1:179" x14ac:dyDescent="0.3">
      <c r="A119">
        <v>117</v>
      </c>
      <c r="B119" t="s">
        <v>2862</v>
      </c>
      <c r="C119" t="s">
        <v>2827</v>
      </c>
      <c r="D119" t="s">
        <v>2971</v>
      </c>
      <c r="E119" t="s">
        <v>2853</v>
      </c>
      <c r="G119" t="s">
        <v>2186</v>
      </c>
      <c r="H119" t="s">
        <v>2865</v>
      </c>
      <c r="I119" t="s">
        <v>2972</v>
      </c>
      <c r="J119">
        <v>304</v>
      </c>
      <c r="K119" t="s">
        <v>2973</v>
      </c>
      <c r="L119" t="s">
        <v>2974</v>
      </c>
      <c r="M119" t="s">
        <v>1479</v>
      </c>
      <c r="N119" t="s">
        <v>423</v>
      </c>
      <c r="O119">
        <v>72810</v>
      </c>
      <c r="P119">
        <v>2221780328</v>
      </c>
      <c r="Q119" s="3" t="s">
        <v>2975</v>
      </c>
      <c r="R119">
        <v>7</v>
      </c>
      <c r="S119" t="s">
        <v>2976</v>
      </c>
      <c r="T119" t="s">
        <v>2210</v>
      </c>
      <c r="V119">
        <v>100</v>
      </c>
      <c r="W119">
        <v>100</v>
      </c>
      <c r="X119">
        <v>1</v>
      </c>
      <c r="Y119">
        <v>1</v>
      </c>
      <c r="Z119">
        <v>1</v>
      </c>
      <c r="AA119">
        <v>1</v>
      </c>
      <c r="AB119">
        <v>0</v>
      </c>
      <c r="AC119">
        <v>0</v>
      </c>
      <c r="AD119" t="s">
        <v>911</v>
      </c>
      <c r="AE119" t="s">
        <v>2918</v>
      </c>
      <c r="AF119" t="s">
        <v>2977</v>
      </c>
      <c r="AG119">
        <v>2</v>
      </c>
      <c r="AH119">
        <v>0</v>
      </c>
      <c r="AI119">
        <v>2</v>
      </c>
      <c r="AJ119">
        <v>0</v>
      </c>
      <c r="AK119">
        <v>0</v>
      </c>
      <c r="AL119">
        <v>0</v>
      </c>
      <c r="AM119">
        <v>1</v>
      </c>
      <c r="AN119">
        <v>10</v>
      </c>
      <c r="AO119">
        <v>2</v>
      </c>
      <c r="AP119" t="s">
        <v>2382</v>
      </c>
      <c r="AQ119" t="s">
        <v>2978</v>
      </c>
      <c r="AR119" s="4">
        <f t="shared" si="38"/>
        <v>8</v>
      </c>
      <c r="AS119">
        <v>1</v>
      </c>
      <c r="AT119" t="s">
        <v>2840</v>
      </c>
      <c r="AU119">
        <v>2</v>
      </c>
      <c r="AV119" t="s">
        <v>2713</v>
      </c>
      <c r="AW119">
        <v>1</v>
      </c>
      <c r="AX119">
        <v>1</v>
      </c>
      <c r="BE119">
        <v>1</v>
      </c>
      <c r="BF119" t="s">
        <v>1897</v>
      </c>
      <c r="BI119" t="s">
        <v>2840</v>
      </c>
      <c r="BL119">
        <v>1</v>
      </c>
      <c r="BM119" t="s">
        <v>2840</v>
      </c>
      <c r="CD119">
        <v>2</v>
      </c>
      <c r="CH119">
        <v>1</v>
      </c>
      <c r="CI119">
        <v>1</v>
      </c>
      <c r="CJ119">
        <v>1</v>
      </c>
      <c r="CK119" s="4">
        <f t="shared" si="40"/>
        <v>0</v>
      </c>
      <c r="DW119">
        <v>7</v>
      </c>
      <c r="DX119" t="s">
        <v>435</v>
      </c>
      <c r="DY119">
        <v>2025</v>
      </c>
      <c r="DZ119" t="s">
        <v>2979</v>
      </c>
      <c r="EA119" t="s">
        <v>818</v>
      </c>
      <c r="EB119" t="s">
        <v>1779</v>
      </c>
      <c r="EC119" t="s">
        <v>1873</v>
      </c>
      <c r="ED119" t="s">
        <v>2592</v>
      </c>
      <c r="EF119" t="s">
        <v>441</v>
      </c>
      <c r="EG119" t="s">
        <v>442</v>
      </c>
      <c r="EI119" s="10" t="s">
        <v>2980</v>
      </c>
      <c r="FK119">
        <v>0</v>
      </c>
      <c r="FL119" s="4">
        <f t="shared" si="41"/>
        <v>0</v>
      </c>
      <c r="FN119">
        <v>0</v>
      </c>
      <c r="FO119" s="4">
        <f t="shared" si="42"/>
        <v>0</v>
      </c>
      <c r="FQ119">
        <v>0</v>
      </c>
      <c r="FR119" s="4">
        <f t="shared" si="43"/>
        <v>0</v>
      </c>
      <c r="FS119" t="s">
        <v>454</v>
      </c>
      <c r="FT119">
        <v>1400</v>
      </c>
      <c r="FU119" s="4">
        <f t="shared" si="44"/>
        <v>9.3333333333333338E-2</v>
      </c>
      <c r="FV119" s="4">
        <f t="shared" si="45"/>
        <v>9.3333333333333338E-2</v>
      </c>
      <c r="FW119" s="4" t="str">
        <f t="shared" si="27"/>
        <v>ORDINARIO</v>
      </c>
    </row>
    <row r="120" spans="1:179" x14ac:dyDescent="0.3">
      <c r="A120">
        <v>118</v>
      </c>
      <c r="B120" t="s">
        <v>2862</v>
      </c>
      <c r="C120" t="s">
        <v>2827</v>
      </c>
      <c r="D120" t="s">
        <v>2981</v>
      </c>
      <c r="E120" t="s">
        <v>2853</v>
      </c>
      <c r="G120" t="s">
        <v>2186</v>
      </c>
      <c r="H120" t="s">
        <v>2865</v>
      </c>
      <c r="I120" t="s">
        <v>2982</v>
      </c>
      <c r="J120">
        <v>127</v>
      </c>
      <c r="K120" t="s">
        <v>2983</v>
      </c>
      <c r="L120" t="s">
        <v>421</v>
      </c>
      <c r="M120" t="s">
        <v>2984</v>
      </c>
      <c r="N120" t="s">
        <v>2941</v>
      </c>
      <c r="O120">
        <v>90800</v>
      </c>
      <c r="P120">
        <v>2464644466</v>
      </c>
      <c r="Q120" s="3" t="s">
        <v>2985</v>
      </c>
      <c r="R120">
        <v>9</v>
      </c>
      <c r="S120">
        <v>2016</v>
      </c>
      <c r="T120" t="s">
        <v>2210</v>
      </c>
      <c r="V120">
        <v>108</v>
      </c>
      <c r="W120">
        <v>108</v>
      </c>
      <c r="X120">
        <v>1</v>
      </c>
      <c r="Y120">
        <v>1</v>
      </c>
      <c r="Z120">
        <v>3</v>
      </c>
      <c r="AA120">
        <v>3</v>
      </c>
      <c r="AB120">
        <v>0</v>
      </c>
      <c r="AC120">
        <v>0</v>
      </c>
      <c r="AD120" t="s">
        <v>911</v>
      </c>
      <c r="AE120" t="s">
        <v>2918</v>
      </c>
      <c r="AF120" t="s">
        <v>2986</v>
      </c>
      <c r="AG120">
        <v>2</v>
      </c>
      <c r="AH120">
        <v>0</v>
      </c>
      <c r="AI120">
        <v>1</v>
      </c>
      <c r="AJ120">
        <v>1</v>
      </c>
      <c r="AK120">
        <v>0</v>
      </c>
      <c r="AL120">
        <v>0</v>
      </c>
      <c r="AM120">
        <v>1</v>
      </c>
      <c r="AN120">
        <v>10</v>
      </c>
      <c r="AO120">
        <v>2</v>
      </c>
      <c r="AP120" t="s">
        <v>2382</v>
      </c>
      <c r="AQ120" t="s">
        <v>2967</v>
      </c>
      <c r="AR120" s="4">
        <f t="shared" si="38"/>
        <v>9</v>
      </c>
      <c r="AS120">
        <v>1</v>
      </c>
      <c r="AT120" t="s">
        <v>2840</v>
      </c>
      <c r="AU120">
        <v>2</v>
      </c>
      <c r="AV120" t="s">
        <v>2713</v>
      </c>
      <c r="AW120">
        <v>1</v>
      </c>
      <c r="AX120">
        <v>1</v>
      </c>
      <c r="BE120">
        <v>1</v>
      </c>
      <c r="BF120" t="s">
        <v>1897</v>
      </c>
      <c r="BI120" t="s">
        <v>2840</v>
      </c>
      <c r="CD120">
        <v>2</v>
      </c>
      <c r="CF120">
        <v>1</v>
      </c>
      <c r="CH120">
        <v>1</v>
      </c>
      <c r="CI120">
        <v>1</v>
      </c>
      <c r="CJ120">
        <v>1</v>
      </c>
      <c r="CK120" s="4">
        <f t="shared" si="40"/>
        <v>1</v>
      </c>
      <c r="CL120">
        <v>1</v>
      </c>
      <c r="DW120">
        <v>9</v>
      </c>
      <c r="DX120" t="s">
        <v>435</v>
      </c>
      <c r="DY120">
        <v>2025</v>
      </c>
      <c r="DZ120" t="s">
        <v>2987</v>
      </c>
      <c r="EA120" t="s">
        <v>1779</v>
      </c>
      <c r="EB120" t="s">
        <v>1937</v>
      </c>
      <c r="EC120" t="s">
        <v>2592</v>
      </c>
      <c r="ED120" t="s">
        <v>2592</v>
      </c>
      <c r="EF120" t="s">
        <v>2944</v>
      </c>
      <c r="EG120" t="s">
        <v>2945</v>
      </c>
      <c r="EI120" s="10" t="s">
        <v>2988</v>
      </c>
      <c r="FK120">
        <v>0</v>
      </c>
      <c r="FL120" s="4">
        <f t="shared" si="41"/>
        <v>0</v>
      </c>
      <c r="FN120">
        <v>0</v>
      </c>
      <c r="FO120" s="4">
        <f t="shared" si="42"/>
        <v>0</v>
      </c>
      <c r="FQ120">
        <v>0</v>
      </c>
      <c r="FR120" s="4">
        <f t="shared" si="43"/>
        <v>0</v>
      </c>
      <c r="FS120" t="s">
        <v>454</v>
      </c>
      <c r="FT120">
        <v>1300</v>
      </c>
      <c r="FU120" s="4">
        <f t="shared" si="44"/>
        <v>8.666666666666667E-2</v>
      </c>
      <c r="FV120" s="4">
        <f t="shared" si="45"/>
        <v>8.666666666666667E-2</v>
      </c>
      <c r="FW120" s="4" t="str">
        <f t="shared" si="27"/>
        <v>ORDINARIO</v>
      </c>
    </row>
    <row r="121" spans="1:179" x14ac:dyDescent="0.3">
      <c r="A121">
        <v>119</v>
      </c>
      <c r="B121" t="s">
        <v>2862</v>
      </c>
      <c r="C121" t="s">
        <v>2827</v>
      </c>
      <c r="D121" t="s">
        <v>2989</v>
      </c>
      <c r="E121" t="s">
        <v>2853</v>
      </c>
      <c r="G121" t="s">
        <v>2186</v>
      </c>
      <c r="H121" t="s">
        <v>2865</v>
      </c>
      <c r="I121" t="s">
        <v>2990</v>
      </c>
      <c r="J121">
        <v>754</v>
      </c>
      <c r="K121" t="s">
        <v>1478</v>
      </c>
      <c r="L121" t="s">
        <v>421</v>
      </c>
      <c r="M121" t="s">
        <v>2604</v>
      </c>
      <c r="N121" t="s">
        <v>423</v>
      </c>
      <c r="O121">
        <v>73885</v>
      </c>
      <c r="P121">
        <v>2313131129</v>
      </c>
      <c r="Q121" s="3" t="s">
        <v>2991</v>
      </c>
      <c r="R121">
        <v>40</v>
      </c>
      <c r="S121">
        <v>1985</v>
      </c>
      <c r="T121" t="s">
        <v>2210</v>
      </c>
      <c r="V121">
        <v>50</v>
      </c>
      <c r="W121">
        <v>50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0</v>
      </c>
      <c r="AD121" t="s">
        <v>848</v>
      </c>
      <c r="AE121" t="s">
        <v>2918</v>
      </c>
      <c r="AF121" t="s">
        <v>2992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10</v>
      </c>
      <c r="AO121">
        <v>2</v>
      </c>
      <c r="AP121" t="s">
        <v>2382</v>
      </c>
      <c r="AQ121" t="s">
        <v>2881</v>
      </c>
      <c r="AR121" s="4">
        <f t="shared" si="38"/>
        <v>6</v>
      </c>
      <c r="AS121">
        <v>1</v>
      </c>
      <c r="AT121" t="s">
        <v>2840</v>
      </c>
      <c r="AU121">
        <v>2</v>
      </c>
      <c r="AV121" t="s">
        <v>2713</v>
      </c>
      <c r="AW121">
        <v>2</v>
      </c>
      <c r="BE121">
        <v>1</v>
      </c>
      <c r="BF121" t="s">
        <v>1897</v>
      </c>
      <c r="BI121" t="s">
        <v>2840</v>
      </c>
      <c r="CD121">
        <v>1</v>
      </c>
      <c r="CF121">
        <v>1</v>
      </c>
      <c r="CJ121">
        <v>1</v>
      </c>
      <c r="CK121" s="4">
        <f t="shared" si="40"/>
        <v>0</v>
      </c>
      <c r="DW121">
        <v>10</v>
      </c>
      <c r="DX121" t="s">
        <v>435</v>
      </c>
      <c r="DY121">
        <v>2025</v>
      </c>
      <c r="DZ121" t="s">
        <v>2993</v>
      </c>
      <c r="EA121" t="s">
        <v>2942</v>
      </c>
      <c r="EB121" t="s">
        <v>2592</v>
      </c>
      <c r="EC121" t="s">
        <v>2842</v>
      </c>
      <c r="ED121" t="s">
        <v>2592</v>
      </c>
      <c r="EF121" t="s">
        <v>441</v>
      </c>
      <c r="EG121" t="s">
        <v>442</v>
      </c>
      <c r="FK121">
        <v>0</v>
      </c>
      <c r="FL121" s="4">
        <f t="shared" si="41"/>
        <v>0</v>
      </c>
      <c r="FN121">
        <v>0</v>
      </c>
      <c r="FO121" s="4">
        <f t="shared" si="42"/>
        <v>0</v>
      </c>
      <c r="FQ121">
        <v>0</v>
      </c>
      <c r="FR121" s="4">
        <f t="shared" si="43"/>
        <v>0</v>
      </c>
      <c r="FS121" t="s">
        <v>454</v>
      </c>
      <c r="FT121">
        <v>1200</v>
      </c>
      <c r="FU121" s="4">
        <f t="shared" si="44"/>
        <v>0.08</v>
      </c>
      <c r="FV121" s="4">
        <f t="shared" si="45"/>
        <v>0.08</v>
      </c>
      <c r="FW121" s="4" t="str">
        <f t="shared" si="27"/>
        <v>ORDINARIO</v>
      </c>
    </row>
    <row r="122" spans="1:179" x14ac:dyDescent="0.3">
      <c r="A122">
        <v>120</v>
      </c>
      <c r="B122" t="s">
        <v>2862</v>
      </c>
      <c r="C122" t="s">
        <v>2827</v>
      </c>
      <c r="D122" t="s">
        <v>2994</v>
      </c>
      <c r="E122" t="s">
        <v>2853</v>
      </c>
      <c r="G122" t="s">
        <v>2186</v>
      </c>
      <c r="H122" t="s">
        <v>2865</v>
      </c>
      <c r="I122" t="s">
        <v>2995</v>
      </c>
      <c r="J122">
        <v>47</v>
      </c>
      <c r="L122" t="s">
        <v>421</v>
      </c>
      <c r="M122" t="s">
        <v>2941</v>
      </c>
      <c r="N122" t="s">
        <v>2941</v>
      </c>
      <c r="O122">
        <v>90000</v>
      </c>
      <c r="P122">
        <v>2464667885</v>
      </c>
      <c r="Q122" s="3" t="s">
        <v>2996</v>
      </c>
      <c r="R122">
        <v>22</v>
      </c>
      <c r="S122" t="s">
        <v>2997</v>
      </c>
      <c r="T122" t="s">
        <v>2210</v>
      </c>
      <c r="V122">
        <v>13</v>
      </c>
      <c r="W122">
        <v>13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 t="s">
        <v>848</v>
      </c>
      <c r="AE122" t="s">
        <v>2918</v>
      </c>
      <c r="AF122" t="s">
        <v>2998</v>
      </c>
      <c r="AG122">
        <v>1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10</v>
      </c>
      <c r="AO122">
        <v>2</v>
      </c>
      <c r="AP122" t="s">
        <v>2382</v>
      </c>
      <c r="AQ122" t="s">
        <v>2881</v>
      </c>
      <c r="AR122" s="4">
        <f t="shared" si="38"/>
        <v>6</v>
      </c>
      <c r="AS122">
        <v>1</v>
      </c>
      <c r="AT122" t="s">
        <v>2840</v>
      </c>
      <c r="AU122">
        <v>2</v>
      </c>
      <c r="AV122" t="s">
        <v>2713</v>
      </c>
      <c r="AW122">
        <v>1</v>
      </c>
      <c r="AX122">
        <v>1</v>
      </c>
      <c r="BE122">
        <v>1</v>
      </c>
      <c r="BF122" t="s">
        <v>1897</v>
      </c>
      <c r="BI122" t="s">
        <v>2840</v>
      </c>
      <c r="BL122">
        <v>1</v>
      </c>
      <c r="BM122" t="s">
        <v>2840</v>
      </c>
      <c r="CF122">
        <v>1</v>
      </c>
      <c r="CI122">
        <v>1</v>
      </c>
      <c r="CJ122">
        <v>1</v>
      </c>
      <c r="CK122" s="4">
        <f t="shared" si="40"/>
        <v>1</v>
      </c>
      <c r="CL122">
        <v>1</v>
      </c>
      <c r="DW122">
        <v>9</v>
      </c>
      <c r="DX122" t="s">
        <v>435</v>
      </c>
      <c r="DY122">
        <v>2025</v>
      </c>
      <c r="DZ122" t="s">
        <v>2999</v>
      </c>
      <c r="EA122" t="s">
        <v>1779</v>
      </c>
      <c r="EB122" t="s">
        <v>818</v>
      </c>
      <c r="EC122" t="s">
        <v>2942</v>
      </c>
      <c r="ED122" t="s">
        <v>3000</v>
      </c>
      <c r="EF122" t="s">
        <v>2944</v>
      </c>
      <c r="EG122" t="s">
        <v>2945</v>
      </c>
      <c r="FK122">
        <v>0</v>
      </c>
      <c r="FL122" s="4">
        <f t="shared" si="41"/>
        <v>0</v>
      </c>
      <c r="FN122">
        <v>0</v>
      </c>
      <c r="FO122" s="4">
        <f t="shared" si="42"/>
        <v>0</v>
      </c>
      <c r="FQ122">
        <v>0</v>
      </c>
      <c r="FR122" s="4">
        <f t="shared" si="43"/>
        <v>0</v>
      </c>
      <c r="FS122" t="s">
        <v>454</v>
      </c>
      <c r="FT122">
        <v>900</v>
      </c>
      <c r="FU122" s="4">
        <f t="shared" si="44"/>
        <v>0.06</v>
      </c>
      <c r="FV122" s="4">
        <f t="shared" si="45"/>
        <v>0.06</v>
      </c>
      <c r="FW122" s="4" t="str">
        <f t="shared" si="27"/>
        <v>ORDINARIO</v>
      </c>
    </row>
    <row r="123" spans="1:179" x14ac:dyDescent="0.3">
      <c r="A123">
        <v>121</v>
      </c>
      <c r="B123" t="s">
        <v>2862</v>
      </c>
      <c r="C123" t="s">
        <v>2827</v>
      </c>
      <c r="D123" t="s">
        <v>3001</v>
      </c>
      <c r="E123" t="s">
        <v>2853</v>
      </c>
      <c r="G123" t="s">
        <v>2186</v>
      </c>
      <c r="H123" t="s">
        <v>2865</v>
      </c>
      <c r="I123" t="s">
        <v>3002</v>
      </c>
      <c r="J123">
        <v>1012</v>
      </c>
      <c r="K123" t="s">
        <v>3003</v>
      </c>
      <c r="L123" t="s">
        <v>3004</v>
      </c>
      <c r="M123" t="s">
        <v>423</v>
      </c>
      <c r="N123" t="s">
        <v>423</v>
      </c>
      <c r="O123">
        <v>72550</v>
      </c>
      <c r="P123">
        <v>2222330247</v>
      </c>
      <c r="Q123" s="3" t="s">
        <v>3005</v>
      </c>
      <c r="R123">
        <v>8</v>
      </c>
      <c r="S123" t="s">
        <v>3006</v>
      </c>
      <c r="T123" t="s">
        <v>2210</v>
      </c>
      <c r="V123">
        <v>24</v>
      </c>
      <c r="W123">
        <v>24</v>
      </c>
      <c r="X123">
        <v>1</v>
      </c>
      <c r="Y123">
        <v>1</v>
      </c>
      <c r="Z123">
        <v>2</v>
      </c>
      <c r="AA123">
        <v>2</v>
      </c>
      <c r="AB123">
        <v>0</v>
      </c>
      <c r="AC123">
        <v>0</v>
      </c>
      <c r="AD123" t="s">
        <v>911</v>
      </c>
      <c r="AE123" t="s">
        <v>2918</v>
      </c>
      <c r="AF123" t="s">
        <v>3007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1</v>
      </c>
      <c r="AN123">
        <v>10</v>
      </c>
      <c r="AO123">
        <v>2</v>
      </c>
      <c r="AP123" t="s">
        <v>2382</v>
      </c>
      <c r="AQ123" t="s">
        <v>2881</v>
      </c>
      <c r="AR123" s="4">
        <f t="shared" si="38"/>
        <v>8</v>
      </c>
      <c r="AS123">
        <v>1</v>
      </c>
      <c r="AT123" t="s">
        <v>2840</v>
      </c>
      <c r="AU123">
        <v>2</v>
      </c>
      <c r="AV123" t="s">
        <v>2713</v>
      </c>
      <c r="AW123">
        <v>1</v>
      </c>
      <c r="AX123">
        <v>1</v>
      </c>
      <c r="BE123">
        <v>1</v>
      </c>
      <c r="BF123" t="s">
        <v>1897</v>
      </c>
      <c r="BI123" t="s">
        <v>2840</v>
      </c>
      <c r="CD123">
        <v>2</v>
      </c>
      <c r="CF123">
        <v>1</v>
      </c>
      <c r="CH123">
        <v>1</v>
      </c>
      <c r="CK123" s="4">
        <f t="shared" si="40"/>
        <v>1</v>
      </c>
      <c r="CL123">
        <v>1</v>
      </c>
      <c r="DW123">
        <v>8</v>
      </c>
      <c r="DX123" t="s">
        <v>435</v>
      </c>
      <c r="DY123">
        <v>2025</v>
      </c>
      <c r="DZ123" t="s">
        <v>3008</v>
      </c>
      <c r="EA123" t="s">
        <v>2592</v>
      </c>
      <c r="EB123" t="s">
        <v>2592</v>
      </c>
      <c r="EC123" t="s">
        <v>2842</v>
      </c>
      <c r="ED123" t="s">
        <v>1779</v>
      </c>
      <c r="EF123" t="s">
        <v>441</v>
      </c>
      <c r="EG123" t="s">
        <v>442</v>
      </c>
      <c r="FK123">
        <v>0</v>
      </c>
      <c r="FL123" s="4">
        <f t="shared" si="41"/>
        <v>0</v>
      </c>
      <c r="FN123">
        <v>0</v>
      </c>
      <c r="FO123" s="4">
        <f t="shared" si="42"/>
        <v>0</v>
      </c>
      <c r="FQ123">
        <v>0</v>
      </c>
      <c r="FR123" s="4">
        <f t="shared" si="43"/>
        <v>0</v>
      </c>
      <c r="FS123" t="s">
        <v>454</v>
      </c>
      <c r="FT123">
        <v>1100</v>
      </c>
      <c r="FU123" s="4">
        <f t="shared" si="44"/>
        <v>7.3333333333333334E-2</v>
      </c>
      <c r="FV123" s="4">
        <f t="shared" si="45"/>
        <v>7.3333333333333334E-2</v>
      </c>
      <c r="FW123" s="4" t="str">
        <f t="shared" si="27"/>
        <v>ORDINARIO</v>
      </c>
    </row>
    <row r="124" spans="1:179" x14ac:dyDescent="0.3">
      <c r="A124">
        <v>122</v>
      </c>
      <c r="B124" t="s">
        <v>416</v>
      </c>
      <c r="C124" t="s">
        <v>417</v>
      </c>
      <c r="D124" t="s">
        <v>3009</v>
      </c>
      <c r="E124" t="s">
        <v>418</v>
      </c>
      <c r="G124" t="s">
        <v>3010</v>
      </c>
      <c r="H124" t="s">
        <v>419</v>
      </c>
      <c r="I124" t="s">
        <v>3011</v>
      </c>
      <c r="J124">
        <v>38</v>
      </c>
      <c r="L124" t="s">
        <v>421</v>
      </c>
      <c r="M124" t="s">
        <v>2941</v>
      </c>
      <c r="N124" t="s">
        <v>2941</v>
      </c>
      <c r="O124">
        <v>90000</v>
      </c>
      <c r="P124">
        <v>2464663390</v>
      </c>
      <c r="Q124" s="3" t="s">
        <v>3012</v>
      </c>
      <c r="R124">
        <v>16</v>
      </c>
      <c r="S124" t="s">
        <v>3013</v>
      </c>
      <c r="T124" t="s">
        <v>2210</v>
      </c>
      <c r="V124">
        <v>544.25</v>
      </c>
      <c r="W124">
        <v>280</v>
      </c>
      <c r="X124">
        <v>1</v>
      </c>
      <c r="Y124">
        <v>1</v>
      </c>
      <c r="Z124">
        <v>1</v>
      </c>
      <c r="AA124">
        <v>1</v>
      </c>
      <c r="AB124">
        <v>0</v>
      </c>
      <c r="AC124">
        <v>0</v>
      </c>
      <c r="AD124" t="s">
        <v>848</v>
      </c>
      <c r="AE124" t="s">
        <v>3015</v>
      </c>
      <c r="AF124" t="s">
        <v>3014</v>
      </c>
      <c r="AG124">
        <v>15</v>
      </c>
      <c r="AH124">
        <v>0</v>
      </c>
      <c r="AI124">
        <v>5</v>
      </c>
      <c r="AJ124">
        <v>10</v>
      </c>
      <c r="AK124">
        <v>0</v>
      </c>
      <c r="AL124">
        <v>0</v>
      </c>
      <c r="AM124">
        <v>3</v>
      </c>
      <c r="AN124">
        <v>200</v>
      </c>
      <c r="AO124">
        <v>5</v>
      </c>
      <c r="AP124" t="s">
        <v>2252</v>
      </c>
      <c r="AQ124" t="s">
        <v>430</v>
      </c>
      <c r="AR124" s="4">
        <f t="shared" si="38"/>
        <v>29</v>
      </c>
      <c r="AS124">
        <v>1</v>
      </c>
      <c r="AT124" t="s">
        <v>2840</v>
      </c>
      <c r="AU124">
        <v>9</v>
      </c>
      <c r="AV124" t="s">
        <v>432</v>
      </c>
      <c r="AW124">
        <v>9</v>
      </c>
      <c r="BC124">
        <v>2</v>
      </c>
      <c r="BD124" t="s">
        <v>2840</v>
      </c>
      <c r="BE124">
        <v>1</v>
      </c>
      <c r="BF124" t="s">
        <v>2053</v>
      </c>
      <c r="BI124" t="s">
        <v>2840</v>
      </c>
      <c r="BL124">
        <v>8</v>
      </c>
      <c r="BM124" t="s">
        <v>432</v>
      </c>
      <c r="CD124">
        <v>13</v>
      </c>
      <c r="CF124">
        <v>1</v>
      </c>
      <c r="CI124">
        <v>4</v>
      </c>
      <c r="CJ124">
        <v>3</v>
      </c>
      <c r="CK124" s="4">
        <f t="shared" si="40"/>
        <v>1</v>
      </c>
      <c r="CL124">
        <v>1</v>
      </c>
      <c r="CM124">
        <v>2</v>
      </c>
      <c r="DC124">
        <v>4</v>
      </c>
      <c r="DD124" t="s">
        <v>2840</v>
      </c>
      <c r="DE124">
        <v>6</v>
      </c>
      <c r="DF124" t="s">
        <v>432</v>
      </c>
      <c r="DW124">
        <v>21</v>
      </c>
      <c r="DX124" t="s">
        <v>435</v>
      </c>
      <c r="DY124">
        <v>2025</v>
      </c>
      <c r="DZ124" t="s">
        <v>3047</v>
      </c>
      <c r="EA124" t="s">
        <v>2592</v>
      </c>
      <c r="EB124" t="s">
        <v>2592</v>
      </c>
      <c r="EC124" t="s">
        <v>2942</v>
      </c>
      <c r="ED124" t="s">
        <v>2592</v>
      </c>
      <c r="EF124" t="s">
        <v>2944</v>
      </c>
      <c r="EG124" t="s">
        <v>2945</v>
      </c>
      <c r="EI124" s="10" t="s">
        <v>3048</v>
      </c>
      <c r="EL124" s="10" t="s">
        <v>3049</v>
      </c>
      <c r="EO124" s="10" t="s">
        <v>3050</v>
      </c>
      <c r="ER124" s="10" t="s">
        <v>3051</v>
      </c>
      <c r="EU124" s="10" t="s">
        <v>3052</v>
      </c>
      <c r="EX124" s="10" t="s">
        <v>3053</v>
      </c>
      <c r="FA124" s="10" t="s">
        <v>3054</v>
      </c>
      <c r="FD124" s="10" t="s">
        <v>3055</v>
      </c>
      <c r="FG124" s="10" t="s">
        <v>3056</v>
      </c>
      <c r="FK124">
        <v>0</v>
      </c>
      <c r="FL124" s="4">
        <f t="shared" si="41"/>
        <v>0</v>
      </c>
      <c r="FM124" t="s">
        <v>453</v>
      </c>
      <c r="FN124">
        <v>30</v>
      </c>
      <c r="FO124" s="4">
        <f t="shared" si="42"/>
        <v>2.1428571428571429E-2</v>
      </c>
      <c r="FP124" t="s">
        <v>3067</v>
      </c>
      <c r="FQ124">
        <v>50</v>
      </c>
      <c r="FR124" s="4">
        <f t="shared" si="43"/>
        <v>2.5000000000000001E-2</v>
      </c>
      <c r="FS124" t="s">
        <v>454</v>
      </c>
      <c r="FT124">
        <v>5000</v>
      </c>
      <c r="FU124" s="4">
        <f t="shared" si="44"/>
        <v>0.33333333333333331</v>
      </c>
      <c r="FV124" s="4">
        <f t="shared" si="45"/>
        <v>0.37976190476190474</v>
      </c>
      <c r="FW124" s="4" t="str">
        <f t="shared" si="27"/>
        <v>ORDINARIO</v>
      </c>
    </row>
    <row r="125" spans="1:179" x14ac:dyDescent="0.3">
      <c r="A125">
        <v>123</v>
      </c>
      <c r="B125" t="s">
        <v>416</v>
      </c>
      <c r="C125" t="s">
        <v>417</v>
      </c>
      <c r="D125" t="s">
        <v>3016</v>
      </c>
      <c r="E125" t="s">
        <v>418</v>
      </c>
      <c r="G125" t="s">
        <v>3017</v>
      </c>
      <c r="H125" t="s">
        <v>419</v>
      </c>
      <c r="I125" t="s">
        <v>3018</v>
      </c>
      <c r="J125">
        <v>207</v>
      </c>
      <c r="L125" t="s">
        <v>421</v>
      </c>
      <c r="M125" t="s">
        <v>2940</v>
      </c>
      <c r="N125" t="s">
        <v>2941</v>
      </c>
      <c r="O125">
        <v>90300</v>
      </c>
      <c r="P125">
        <v>2414172911</v>
      </c>
      <c r="Q125" s="3" t="s">
        <v>3019</v>
      </c>
      <c r="R125">
        <v>20</v>
      </c>
      <c r="S125" t="s">
        <v>3020</v>
      </c>
      <c r="T125" t="s">
        <v>2210</v>
      </c>
      <c r="V125">
        <v>500</v>
      </c>
      <c r="W125">
        <v>500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0</v>
      </c>
      <c r="AD125" t="s">
        <v>848</v>
      </c>
      <c r="AE125" t="s">
        <v>3015</v>
      </c>
      <c r="AF125" t="s">
        <v>3021</v>
      </c>
      <c r="AG125">
        <v>22</v>
      </c>
      <c r="AH125">
        <v>0</v>
      </c>
      <c r="AI125">
        <v>9</v>
      </c>
      <c r="AJ125">
        <v>13</v>
      </c>
      <c r="AK125">
        <v>0</v>
      </c>
      <c r="AL125">
        <v>0</v>
      </c>
      <c r="AM125">
        <v>3</v>
      </c>
      <c r="AN125">
        <v>150</v>
      </c>
      <c r="AO125">
        <v>5</v>
      </c>
      <c r="AP125" t="s">
        <v>2252</v>
      </c>
      <c r="AQ125" t="s">
        <v>430</v>
      </c>
      <c r="AR125" s="4">
        <f t="shared" si="38"/>
        <v>26</v>
      </c>
      <c r="AS125">
        <v>1</v>
      </c>
      <c r="AT125" t="s">
        <v>2840</v>
      </c>
      <c r="AU125">
        <v>7</v>
      </c>
      <c r="AV125" t="s">
        <v>432</v>
      </c>
      <c r="AW125">
        <v>6</v>
      </c>
      <c r="AX125">
        <v>1</v>
      </c>
      <c r="BC125">
        <v>2</v>
      </c>
      <c r="BD125" t="s">
        <v>2840</v>
      </c>
      <c r="BE125">
        <v>1</v>
      </c>
      <c r="BF125" t="s">
        <v>2053</v>
      </c>
      <c r="BI125" t="s">
        <v>2840</v>
      </c>
      <c r="BL125">
        <v>8</v>
      </c>
      <c r="BM125" t="s">
        <v>432</v>
      </c>
      <c r="CD125">
        <v>11</v>
      </c>
      <c r="CF125">
        <v>2</v>
      </c>
      <c r="CI125">
        <v>4</v>
      </c>
      <c r="CJ125">
        <v>4</v>
      </c>
      <c r="CK125" s="4">
        <f t="shared" si="40"/>
        <v>0</v>
      </c>
      <c r="CM125">
        <v>1</v>
      </c>
      <c r="DC125">
        <v>4</v>
      </c>
      <c r="DD125" t="s">
        <v>2840</v>
      </c>
      <c r="DE125">
        <v>6</v>
      </c>
      <c r="DF125" t="s">
        <v>432</v>
      </c>
      <c r="DW125">
        <v>23</v>
      </c>
      <c r="DX125" t="s">
        <v>435</v>
      </c>
      <c r="DY125">
        <v>2025</v>
      </c>
      <c r="DZ125" t="s">
        <v>3057</v>
      </c>
      <c r="EA125" t="s">
        <v>3058</v>
      </c>
      <c r="EB125" t="s">
        <v>3059</v>
      </c>
      <c r="EC125" t="s">
        <v>818</v>
      </c>
      <c r="ED125" t="s">
        <v>3018</v>
      </c>
      <c r="EF125" t="s">
        <v>2944</v>
      </c>
      <c r="EG125" t="s">
        <v>2945</v>
      </c>
      <c r="EI125" s="10" t="s">
        <v>3060</v>
      </c>
      <c r="EL125" s="10" t="s">
        <v>3061</v>
      </c>
      <c r="ER125" s="10" t="s">
        <v>3062</v>
      </c>
      <c r="EU125" s="10" t="s">
        <v>3063</v>
      </c>
      <c r="EX125" s="10" t="s">
        <v>3064</v>
      </c>
      <c r="FA125" s="10" t="s">
        <v>3065</v>
      </c>
      <c r="FD125" s="10" t="s">
        <v>3066</v>
      </c>
      <c r="FK125">
        <v>0</v>
      </c>
      <c r="FL125" s="4">
        <f t="shared" si="41"/>
        <v>0</v>
      </c>
      <c r="FM125" t="s">
        <v>453</v>
      </c>
      <c r="FN125">
        <v>30</v>
      </c>
      <c r="FO125" s="4">
        <f t="shared" si="42"/>
        <v>2.1428571428571429E-2</v>
      </c>
      <c r="FP125" t="s">
        <v>3067</v>
      </c>
      <c r="FQ125">
        <v>50</v>
      </c>
      <c r="FR125" s="4">
        <f t="shared" si="43"/>
        <v>2.5000000000000001E-2</v>
      </c>
      <c r="FS125" t="s">
        <v>454</v>
      </c>
      <c r="FT125">
        <v>7000</v>
      </c>
      <c r="FU125" s="4">
        <f t="shared" si="44"/>
        <v>0.46666666666666667</v>
      </c>
      <c r="FV125" s="4">
        <f t="shared" si="45"/>
        <v>0.51309523809523805</v>
      </c>
      <c r="FW125" s="4" t="str">
        <f t="shared" si="27"/>
        <v>ORDINARIO</v>
      </c>
    </row>
    <row r="126" spans="1:179" x14ac:dyDescent="0.3">
      <c r="A126">
        <v>124</v>
      </c>
      <c r="B126" t="s">
        <v>416</v>
      </c>
      <c r="C126" t="s">
        <v>417</v>
      </c>
      <c r="D126" t="s">
        <v>3022</v>
      </c>
      <c r="E126" t="s">
        <v>418</v>
      </c>
      <c r="G126" t="s">
        <v>3017</v>
      </c>
      <c r="H126" t="s">
        <v>419</v>
      </c>
      <c r="I126" t="s">
        <v>3023</v>
      </c>
      <c r="J126">
        <v>903</v>
      </c>
      <c r="L126" t="s">
        <v>421</v>
      </c>
      <c r="M126" t="s">
        <v>2940</v>
      </c>
      <c r="N126" t="s">
        <v>2941</v>
      </c>
      <c r="O126">
        <v>90300</v>
      </c>
      <c r="P126">
        <v>2414170381</v>
      </c>
      <c r="Q126" s="3" t="s">
        <v>3024</v>
      </c>
      <c r="R126">
        <v>15</v>
      </c>
      <c r="S126" t="s">
        <v>3025</v>
      </c>
      <c r="T126" t="s">
        <v>2210</v>
      </c>
      <c r="V126">
        <v>448.4</v>
      </c>
      <c r="W126">
        <v>448.4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0</v>
      </c>
      <c r="AD126" t="s">
        <v>848</v>
      </c>
      <c r="AE126" t="s">
        <v>3015</v>
      </c>
      <c r="AF126" t="s">
        <v>3026</v>
      </c>
      <c r="AG126">
        <v>12</v>
      </c>
      <c r="AH126">
        <v>0</v>
      </c>
      <c r="AI126">
        <v>7</v>
      </c>
      <c r="AJ126">
        <v>5</v>
      </c>
      <c r="AK126">
        <v>0</v>
      </c>
      <c r="AL126">
        <v>0</v>
      </c>
      <c r="AM126">
        <v>3</v>
      </c>
      <c r="AN126">
        <v>200</v>
      </c>
      <c r="AO126">
        <v>5</v>
      </c>
      <c r="AP126" t="s">
        <v>2252</v>
      </c>
      <c r="AQ126" t="s">
        <v>430</v>
      </c>
      <c r="AR126" s="4">
        <f t="shared" si="38"/>
        <v>18</v>
      </c>
      <c r="AS126">
        <v>1</v>
      </c>
      <c r="AT126" t="s">
        <v>2840</v>
      </c>
      <c r="AU126">
        <v>6</v>
      </c>
      <c r="AV126" t="s">
        <v>432</v>
      </c>
      <c r="AW126">
        <v>6</v>
      </c>
      <c r="BC126">
        <v>2</v>
      </c>
      <c r="BD126" t="s">
        <v>2840</v>
      </c>
      <c r="BE126">
        <v>1</v>
      </c>
      <c r="BF126" t="s">
        <v>2053</v>
      </c>
      <c r="BI126" t="s">
        <v>2840</v>
      </c>
      <c r="BL126">
        <v>8</v>
      </c>
      <c r="BM126" t="s">
        <v>432</v>
      </c>
      <c r="CD126">
        <v>7</v>
      </c>
      <c r="CF126">
        <v>1</v>
      </c>
      <c r="CI126">
        <v>2</v>
      </c>
      <c r="CJ126">
        <v>2</v>
      </c>
      <c r="CK126" s="4">
        <f t="shared" si="40"/>
        <v>1</v>
      </c>
      <c r="CL126">
        <v>1</v>
      </c>
      <c r="CM126">
        <v>1</v>
      </c>
      <c r="DC126">
        <v>4</v>
      </c>
      <c r="DD126" t="s">
        <v>2840</v>
      </c>
      <c r="DE126">
        <v>6</v>
      </c>
      <c r="DF126" t="s">
        <v>432</v>
      </c>
      <c r="DW126">
        <v>23</v>
      </c>
      <c r="DX126" t="s">
        <v>435</v>
      </c>
      <c r="DY126">
        <v>2025</v>
      </c>
      <c r="DZ126" t="s">
        <v>3068</v>
      </c>
      <c r="EA126" t="s">
        <v>3069</v>
      </c>
      <c r="EB126" t="s">
        <v>818</v>
      </c>
      <c r="EC126" t="s">
        <v>3070</v>
      </c>
      <c r="ED126" t="s">
        <v>818</v>
      </c>
      <c r="EF126" t="s">
        <v>2944</v>
      </c>
      <c r="EG126" t="s">
        <v>2945</v>
      </c>
      <c r="EI126" s="10" t="s">
        <v>3071</v>
      </c>
      <c r="EL126" s="10" t="s">
        <v>3072</v>
      </c>
      <c r="EO126" s="10" t="s">
        <v>3073</v>
      </c>
      <c r="ER126" s="10" t="s">
        <v>3074</v>
      </c>
      <c r="EU126" s="10" t="s">
        <v>3075</v>
      </c>
      <c r="EX126" s="10" t="s">
        <v>3076</v>
      </c>
      <c r="FA126" s="10" t="s">
        <v>3077</v>
      </c>
      <c r="FD126" s="10" t="s">
        <v>3078</v>
      </c>
      <c r="FG126" s="10" t="s">
        <v>3079</v>
      </c>
      <c r="FK126">
        <v>0</v>
      </c>
      <c r="FL126" s="4">
        <f t="shared" si="41"/>
        <v>0</v>
      </c>
      <c r="FM126" t="s">
        <v>453</v>
      </c>
      <c r="FN126">
        <v>30</v>
      </c>
      <c r="FO126" s="4">
        <f t="shared" si="42"/>
        <v>2.1428571428571429E-2</v>
      </c>
      <c r="FP126" t="s">
        <v>3067</v>
      </c>
      <c r="FQ126">
        <v>50</v>
      </c>
      <c r="FR126" s="4">
        <f t="shared" si="43"/>
        <v>2.5000000000000001E-2</v>
      </c>
      <c r="FS126" t="s">
        <v>454</v>
      </c>
      <c r="FT126">
        <v>5000</v>
      </c>
      <c r="FU126" s="4">
        <f t="shared" si="44"/>
        <v>0.33333333333333331</v>
      </c>
      <c r="FV126" s="4">
        <f t="shared" si="45"/>
        <v>0.37976190476190474</v>
      </c>
      <c r="FW126" s="4" t="str">
        <f t="shared" si="27"/>
        <v>ORDINARIO</v>
      </c>
    </row>
    <row r="127" spans="1:179" x14ac:dyDescent="0.3">
      <c r="A127">
        <v>125</v>
      </c>
      <c r="B127" t="s">
        <v>416</v>
      </c>
      <c r="C127" t="s">
        <v>417</v>
      </c>
      <c r="D127" t="s">
        <v>3029</v>
      </c>
      <c r="E127" t="s">
        <v>418</v>
      </c>
      <c r="G127" t="s">
        <v>3010</v>
      </c>
      <c r="H127" t="s">
        <v>419</v>
      </c>
      <c r="I127" t="s">
        <v>3027</v>
      </c>
      <c r="J127">
        <v>14</v>
      </c>
      <c r="L127" t="s">
        <v>3028</v>
      </c>
      <c r="M127" t="s">
        <v>3030</v>
      </c>
      <c r="N127" t="s">
        <v>2941</v>
      </c>
      <c r="O127">
        <v>90796</v>
      </c>
      <c r="P127">
        <v>2222632836</v>
      </c>
      <c r="Q127" s="3" t="s">
        <v>3031</v>
      </c>
      <c r="R127">
        <v>3</v>
      </c>
      <c r="S127" t="s">
        <v>3032</v>
      </c>
      <c r="T127" t="s">
        <v>2210</v>
      </c>
      <c r="V127">
        <v>512.64</v>
      </c>
      <c r="W127">
        <v>512.64</v>
      </c>
      <c r="X127">
        <v>1</v>
      </c>
      <c r="Y127">
        <v>1</v>
      </c>
      <c r="Z127">
        <v>1</v>
      </c>
      <c r="AA127">
        <v>1</v>
      </c>
      <c r="AB127">
        <v>0</v>
      </c>
      <c r="AC127">
        <v>0</v>
      </c>
      <c r="AD127" t="s">
        <v>1226</v>
      </c>
      <c r="AE127" t="s">
        <v>3015</v>
      </c>
      <c r="AF127" t="s">
        <v>3033</v>
      </c>
      <c r="AG127">
        <v>18</v>
      </c>
      <c r="AH127">
        <v>0</v>
      </c>
      <c r="AI127">
        <v>6</v>
      </c>
      <c r="AJ127">
        <v>12</v>
      </c>
      <c r="AK127">
        <v>0</v>
      </c>
      <c r="AL127">
        <v>0</v>
      </c>
      <c r="AM127">
        <v>3</v>
      </c>
      <c r="AN127">
        <v>100</v>
      </c>
      <c r="AO127">
        <v>5</v>
      </c>
      <c r="AP127" t="s">
        <v>2252</v>
      </c>
      <c r="AQ127" t="s">
        <v>430</v>
      </c>
      <c r="AR127" s="4">
        <f t="shared" si="38"/>
        <v>30</v>
      </c>
      <c r="AS127">
        <v>1</v>
      </c>
      <c r="AT127" t="s">
        <v>2840</v>
      </c>
      <c r="AU127">
        <v>9</v>
      </c>
      <c r="AV127" t="s">
        <v>432</v>
      </c>
      <c r="AW127">
        <v>7</v>
      </c>
      <c r="AX127">
        <v>2</v>
      </c>
      <c r="BC127">
        <v>1</v>
      </c>
      <c r="BD127" t="s">
        <v>3080</v>
      </c>
      <c r="BE127">
        <v>1</v>
      </c>
      <c r="BF127" t="s">
        <v>2053</v>
      </c>
      <c r="BI127" t="s">
        <v>2840</v>
      </c>
      <c r="BL127">
        <v>9</v>
      </c>
      <c r="BM127" t="s">
        <v>432</v>
      </c>
      <c r="CD127">
        <v>13</v>
      </c>
      <c r="CF127">
        <v>2</v>
      </c>
      <c r="CH127">
        <v>1</v>
      </c>
      <c r="CI127">
        <v>3</v>
      </c>
      <c r="CJ127">
        <v>5</v>
      </c>
      <c r="CK127" s="4">
        <f t="shared" si="40"/>
        <v>0</v>
      </c>
      <c r="DC127">
        <v>4</v>
      </c>
      <c r="DD127" t="s">
        <v>2840</v>
      </c>
      <c r="DE127">
        <v>8</v>
      </c>
      <c r="DF127" t="s">
        <v>432</v>
      </c>
      <c r="DW127">
        <v>21</v>
      </c>
      <c r="DX127" t="s">
        <v>435</v>
      </c>
      <c r="DY127">
        <v>2025</v>
      </c>
      <c r="DZ127" t="s">
        <v>3081</v>
      </c>
      <c r="EA127" t="s">
        <v>2592</v>
      </c>
      <c r="EB127" t="s">
        <v>3082</v>
      </c>
      <c r="EC127" t="s">
        <v>794</v>
      </c>
      <c r="ED127" t="s">
        <v>3082</v>
      </c>
      <c r="EF127" t="s">
        <v>2944</v>
      </c>
      <c r="EG127" t="s">
        <v>2945</v>
      </c>
      <c r="EI127" s="10" t="s">
        <v>3083</v>
      </c>
      <c r="EL127" s="10" t="s">
        <v>3084</v>
      </c>
      <c r="EO127" s="10" t="s">
        <v>3085</v>
      </c>
      <c r="ER127" s="10" t="s">
        <v>3086</v>
      </c>
      <c r="EU127" s="10" t="s">
        <v>3087</v>
      </c>
      <c r="EX127" s="10" t="s">
        <v>3088</v>
      </c>
      <c r="FD127" s="10" t="s">
        <v>3089</v>
      </c>
      <c r="FK127">
        <v>0</v>
      </c>
      <c r="FL127" s="4">
        <f t="shared" si="41"/>
        <v>0</v>
      </c>
      <c r="FM127" t="s">
        <v>453</v>
      </c>
      <c r="FN127">
        <v>30</v>
      </c>
      <c r="FO127" s="4">
        <f t="shared" si="42"/>
        <v>2.1428571428571429E-2</v>
      </c>
      <c r="FP127" t="s">
        <v>3067</v>
      </c>
      <c r="FQ127">
        <v>50</v>
      </c>
      <c r="FR127" s="4">
        <f t="shared" si="43"/>
        <v>2.5000000000000001E-2</v>
      </c>
      <c r="FS127" t="s">
        <v>454</v>
      </c>
      <c r="FT127">
        <v>5000</v>
      </c>
      <c r="FU127" s="4">
        <f t="shared" si="44"/>
        <v>0.33333333333333331</v>
      </c>
      <c r="FV127" s="4">
        <f t="shared" si="45"/>
        <v>0.37976190476190474</v>
      </c>
      <c r="FW127" s="4" t="str">
        <f t="shared" si="27"/>
        <v>ORDINARIO</v>
      </c>
    </row>
    <row r="128" spans="1:179" x14ac:dyDescent="0.3">
      <c r="A128">
        <v>126</v>
      </c>
      <c r="B128" t="s">
        <v>416</v>
      </c>
      <c r="C128" t="s">
        <v>417</v>
      </c>
      <c r="D128" t="s">
        <v>3034</v>
      </c>
      <c r="E128" t="s">
        <v>418</v>
      </c>
      <c r="G128" t="s">
        <v>3035</v>
      </c>
      <c r="H128" t="s">
        <v>419</v>
      </c>
      <c r="I128" t="s">
        <v>3036</v>
      </c>
      <c r="J128">
        <v>223</v>
      </c>
      <c r="L128" t="s">
        <v>421</v>
      </c>
      <c r="M128" t="s">
        <v>3037</v>
      </c>
      <c r="N128" t="s">
        <v>2941</v>
      </c>
      <c r="O128">
        <v>90500</v>
      </c>
      <c r="P128">
        <v>2474722105</v>
      </c>
      <c r="Q128" s="3" t="s">
        <v>3038</v>
      </c>
      <c r="R128">
        <v>18</v>
      </c>
      <c r="S128">
        <v>2007</v>
      </c>
      <c r="T128" t="s">
        <v>2210</v>
      </c>
      <c r="V128">
        <v>382.4</v>
      </c>
      <c r="W128">
        <v>382.4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0</v>
      </c>
      <c r="AD128" t="s">
        <v>848</v>
      </c>
      <c r="AE128" t="s">
        <v>3015</v>
      </c>
      <c r="AF128" t="s">
        <v>3039</v>
      </c>
      <c r="AG128">
        <v>17</v>
      </c>
      <c r="AH128">
        <v>0</v>
      </c>
      <c r="AI128">
        <v>7</v>
      </c>
      <c r="AJ128">
        <v>10</v>
      </c>
      <c r="AK128">
        <v>0</v>
      </c>
      <c r="AL128">
        <v>0</v>
      </c>
      <c r="AM128">
        <v>3</v>
      </c>
      <c r="AN128">
        <v>150</v>
      </c>
      <c r="AO128">
        <v>5</v>
      </c>
      <c r="AP128" t="s">
        <v>2252</v>
      </c>
      <c r="AQ128" t="s">
        <v>430</v>
      </c>
      <c r="AR128" s="4">
        <f t="shared" si="38"/>
        <v>22</v>
      </c>
      <c r="AS128">
        <v>1</v>
      </c>
      <c r="AT128" t="s">
        <v>2840</v>
      </c>
      <c r="AU128">
        <v>6</v>
      </c>
      <c r="AV128" t="s">
        <v>432</v>
      </c>
      <c r="AW128">
        <v>6</v>
      </c>
      <c r="AY128">
        <v>2</v>
      </c>
      <c r="AZ128" t="s">
        <v>2840</v>
      </c>
      <c r="BC128">
        <v>2</v>
      </c>
      <c r="BD128" t="s">
        <v>2840</v>
      </c>
      <c r="BE128">
        <v>1</v>
      </c>
      <c r="BF128" t="s">
        <v>2053</v>
      </c>
      <c r="BI128" t="s">
        <v>2840</v>
      </c>
      <c r="BL128">
        <v>8</v>
      </c>
      <c r="BM128" t="s">
        <v>432</v>
      </c>
      <c r="CD128">
        <v>8</v>
      </c>
      <c r="CF128">
        <v>3</v>
      </c>
      <c r="CH128">
        <v>1</v>
      </c>
      <c r="CI128">
        <v>2</v>
      </c>
      <c r="CJ128">
        <v>5</v>
      </c>
      <c r="CK128" s="4">
        <f t="shared" si="40"/>
        <v>3</v>
      </c>
      <c r="CL128">
        <v>3</v>
      </c>
      <c r="CM128">
        <v>1</v>
      </c>
      <c r="DC128">
        <v>4</v>
      </c>
      <c r="DD128" t="s">
        <v>2840</v>
      </c>
      <c r="DE128">
        <v>6</v>
      </c>
      <c r="DF128" t="s">
        <v>432</v>
      </c>
      <c r="DW128">
        <v>28</v>
      </c>
      <c r="DX128" t="s">
        <v>435</v>
      </c>
      <c r="DY128">
        <v>2025</v>
      </c>
      <c r="DZ128" t="s">
        <v>3103</v>
      </c>
      <c r="EA128" t="s">
        <v>3090</v>
      </c>
      <c r="EB128" t="s">
        <v>3091</v>
      </c>
      <c r="EC128" t="s">
        <v>3092</v>
      </c>
      <c r="ED128" t="s">
        <v>3093</v>
      </c>
      <c r="EF128" t="s">
        <v>2944</v>
      </c>
      <c r="EG128" t="s">
        <v>2945</v>
      </c>
      <c r="EI128" s="10" t="s">
        <v>3094</v>
      </c>
      <c r="EL128" s="10" t="s">
        <v>3095</v>
      </c>
      <c r="EO128" s="10" t="s">
        <v>3096</v>
      </c>
      <c r="ER128" s="10" t="s">
        <v>3097</v>
      </c>
      <c r="EU128" s="10" t="s">
        <v>3098</v>
      </c>
      <c r="EX128" s="10" t="s">
        <v>3099</v>
      </c>
      <c r="FA128" s="10" t="s">
        <v>3100</v>
      </c>
      <c r="FD128" s="10" t="s">
        <v>3101</v>
      </c>
      <c r="FG128" s="10" t="s">
        <v>3102</v>
      </c>
      <c r="FK128">
        <v>0</v>
      </c>
      <c r="FL128" s="4">
        <f t="shared" si="41"/>
        <v>0</v>
      </c>
      <c r="FN128">
        <v>0</v>
      </c>
      <c r="FO128" s="4">
        <f t="shared" si="42"/>
        <v>0</v>
      </c>
      <c r="FQ128">
        <v>0</v>
      </c>
      <c r="FR128" s="4">
        <f t="shared" si="43"/>
        <v>0</v>
      </c>
      <c r="FS128" t="s">
        <v>454</v>
      </c>
      <c r="FT128">
        <v>900</v>
      </c>
      <c r="FU128" s="4">
        <f t="shared" si="44"/>
        <v>0.06</v>
      </c>
      <c r="FV128" s="4">
        <f t="shared" si="45"/>
        <v>0.06</v>
      </c>
      <c r="FW128" s="4" t="str">
        <f t="shared" ref="FW128:FW191" si="46">IF(W128&gt;=3000,"ALTO",IF(FV128&gt;=1,"ALTO","ORDINARIO"))</f>
        <v>ORDINARIO</v>
      </c>
    </row>
    <row r="129" spans="1:179" x14ac:dyDescent="0.3">
      <c r="A129">
        <v>127</v>
      </c>
      <c r="B129" t="s">
        <v>416</v>
      </c>
      <c r="C129" t="s">
        <v>417</v>
      </c>
      <c r="D129" t="s">
        <v>3040</v>
      </c>
      <c r="E129" t="s">
        <v>418</v>
      </c>
      <c r="G129" t="s">
        <v>3035</v>
      </c>
      <c r="H129" t="s">
        <v>419</v>
      </c>
      <c r="I129" t="s">
        <v>3041</v>
      </c>
      <c r="J129">
        <v>608</v>
      </c>
      <c r="L129" t="s">
        <v>3042</v>
      </c>
      <c r="M129" t="s">
        <v>3043</v>
      </c>
      <c r="N129" t="s">
        <v>423</v>
      </c>
      <c r="O129">
        <v>75110</v>
      </c>
      <c r="P129">
        <v>2234789111</v>
      </c>
      <c r="Q129" s="3" t="s">
        <v>3044</v>
      </c>
      <c r="R129">
        <v>10</v>
      </c>
      <c r="S129" t="s">
        <v>3045</v>
      </c>
      <c r="T129" t="s">
        <v>2210</v>
      </c>
      <c r="V129">
        <v>599.96</v>
      </c>
      <c r="W129">
        <v>599.96</v>
      </c>
      <c r="X129">
        <v>1</v>
      </c>
      <c r="Y129">
        <v>1</v>
      </c>
      <c r="Z129">
        <v>1</v>
      </c>
      <c r="AA129">
        <v>1</v>
      </c>
      <c r="AB129">
        <v>0</v>
      </c>
      <c r="AC129">
        <v>0</v>
      </c>
      <c r="AD129" t="s">
        <v>945</v>
      </c>
      <c r="AE129" t="s">
        <v>3015</v>
      </c>
      <c r="AF129" t="s">
        <v>3046</v>
      </c>
      <c r="AG129">
        <v>16</v>
      </c>
      <c r="AH129">
        <v>0</v>
      </c>
      <c r="AI129">
        <v>4</v>
      </c>
      <c r="AJ129">
        <v>12</v>
      </c>
      <c r="AK129">
        <v>0</v>
      </c>
      <c r="AL129">
        <v>0</v>
      </c>
      <c r="AM129">
        <v>3</v>
      </c>
      <c r="AN129">
        <v>200</v>
      </c>
      <c r="AO129">
        <v>5</v>
      </c>
      <c r="AP129" t="s">
        <v>2252</v>
      </c>
      <c r="AQ129" t="s">
        <v>430</v>
      </c>
      <c r="AR129" s="4">
        <f t="shared" si="38"/>
        <v>23</v>
      </c>
      <c r="AS129">
        <v>1</v>
      </c>
      <c r="AT129" t="s">
        <v>2840</v>
      </c>
      <c r="AU129">
        <v>6</v>
      </c>
      <c r="AV129" t="s">
        <v>432</v>
      </c>
      <c r="AW129">
        <v>5</v>
      </c>
      <c r="AX129">
        <v>1</v>
      </c>
      <c r="BE129">
        <v>1</v>
      </c>
      <c r="BF129" t="s">
        <v>2053</v>
      </c>
      <c r="BI129" t="s">
        <v>2840</v>
      </c>
      <c r="BL129">
        <v>10</v>
      </c>
      <c r="BM129" t="s">
        <v>432</v>
      </c>
      <c r="CD129">
        <v>10</v>
      </c>
      <c r="CF129">
        <v>1</v>
      </c>
      <c r="CH129">
        <v>1</v>
      </c>
      <c r="CI129">
        <v>3</v>
      </c>
      <c r="CJ129">
        <v>2</v>
      </c>
      <c r="CK129" s="4">
        <f t="shared" si="40"/>
        <v>1</v>
      </c>
      <c r="CL129">
        <v>1</v>
      </c>
      <c r="DC129">
        <v>4</v>
      </c>
      <c r="DD129" t="s">
        <v>2840</v>
      </c>
      <c r="DE129">
        <v>5</v>
      </c>
      <c r="DF129" t="s">
        <v>432</v>
      </c>
      <c r="DW129">
        <v>28</v>
      </c>
      <c r="DX129" t="s">
        <v>435</v>
      </c>
      <c r="DY129">
        <v>2025</v>
      </c>
      <c r="DZ129" t="s">
        <v>3104</v>
      </c>
      <c r="EA129" t="s">
        <v>3105</v>
      </c>
      <c r="EB129" t="s">
        <v>1912</v>
      </c>
      <c r="EC129" t="s">
        <v>3106</v>
      </c>
      <c r="ED129" t="s">
        <v>3107</v>
      </c>
      <c r="EF129" t="s">
        <v>441</v>
      </c>
      <c r="EG129" t="s">
        <v>442</v>
      </c>
      <c r="EI129" s="10" t="s">
        <v>3108</v>
      </c>
      <c r="EL129" s="10" t="s">
        <v>3109</v>
      </c>
      <c r="EO129" s="10" t="s">
        <v>3110</v>
      </c>
      <c r="ER129" s="10" t="s">
        <v>3111</v>
      </c>
      <c r="EU129" s="10" t="s">
        <v>3112</v>
      </c>
      <c r="EX129" s="10" t="s">
        <v>3113</v>
      </c>
      <c r="FA129" s="10" t="s">
        <v>3114</v>
      </c>
      <c r="FD129" s="10" t="s">
        <v>3115</v>
      </c>
      <c r="FG129" s="10" t="s">
        <v>3116</v>
      </c>
      <c r="FK129">
        <v>0</v>
      </c>
      <c r="FL129" s="4">
        <f t="shared" si="41"/>
        <v>0</v>
      </c>
      <c r="FN129">
        <v>0</v>
      </c>
      <c r="FO129" s="4">
        <f t="shared" si="42"/>
        <v>0</v>
      </c>
      <c r="FQ129">
        <v>0</v>
      </c>
      <c r="FR129" s="4">
        <f t="shared" si="43"/>
        <v>0</v>
      </c>
      <c r="FS129" t="s">
        <v>454</v>
      </c>
      <c r="FT129">
        <v>780</v>
      </c>
      <c r="FU129" s="4">
        <f t="shared" si="44"/>
        <v>5.1999999999999998E-2</v>
      </c>
      <c r="FV129" s="4">
        <f t="shared" si="45"/>
        <v>5.1999999999999998E-2</v>
      </c>
      <c r="FW129" s="4" t="str">
        <f t="shared" si="46"/>
        <v>ORDINARIO</v>
      </c>
    </row>
    <row r="130" spans="1:179" x14ac:dyDescent="0.3">
      <c r="A130">
        <v>128</v>
      </c>
      <c r="B130" t="s">
        <v>841</v>
      </c>
      <c r="C130" t="s">
        <v>946</v>
      </c>
      <c r="D130" s="1" t="s">
        <v>3117</v>
      </c>
      <c r="E130" t="s">
        <v>843</v>
      </c>
      <c r="G130" t="s">
        <v>844</v>
      </c>
      <c r="H130" t="s">
        <v>845</v>
      </c>
      <c r="I130" t="s">
        <v>2031</v>
      </c>
      <c r="J130" t="s">
        <v>3177</v>
      </c>
      <c r="L130" t="s">
        <v>3145</v>
      </c>
      <c r="M130" t="s">
        <v>423</v>
      </c>
      <c r="N130" t="s">
        <v>423</v>
      </c>
      <c r="AR130" s="4">
        <f t="shared" si="38"/>
        <v>0</v>
      </c>
      <c r="CK130" s="4">
        <f t="shared" si="40"/>
        <v>0</v>
      </c>
      <c r="FL130" s="4">
        <f t="shared" si="41"/>
        <v>0</v>
      </c>
      <c r="FO130" s="4">
        <f t="shared" si="42"/>
        <v>0</v>
      </c>
      <c r="FR130" s="4">
        <f t="shared" si="43"/>
        <v>0</v>
      </c>
      <c r="FU130" s="4">
        <f t="shared" si="44"/>
        <v>0</v>
      </c>
      <c r="FV130" s="4">
        <f t="shared" si="45"/>
        <v>0</v>
      </c>
      <c r="FW130" s="4" t="str">
        <f t="shared" si="46"/>
        <v>ORDINARIO</v>
      </c>
    </row>
    <row r="131" spans="1:179" x14ac:dyDescent="0.3">
      <c r="A131">
        <v>129</v>
      </c>
      <c r="B131" t="s">
        <v>841</v>
      </c>
      <c r="C131" t="s">
        <v>946</v>
      </c>
      <c r="D131" s="1" t="s">
        <v>3118</v>
      </c>
      <c r="E131" t="s">
        <v>843</v>
      </c>
      <c r="G131" t="s">
        <v>844</v>
      </c>
      <c r="H131" t="s">
        <v>845</v>
      </c>
      <c r="I131" t="s">
        <v>3175</v>
      </c>
      <c r="J131" t="s">
        <v>3178</v>
      </c>
      <c r="L131" t="s">
        <v>3146</v>
      </c>
      <c r="M131" t="s">
        <v>423</v>
      </c>
      <c r="N131" t="s">
        <v>423</v>
      </c>
      <c r="AR131" s="4">
        <f t="shared" ref="AR131:AR162" si="47">+AS131+AU131+BE131+CD131+CE131+CF131+CG131+CH131+CI131+CW131</f>
        <v>0</v>
      </c>
      <c r="CK131" s="4">
        <f t="shared" si="40"/>
        <v>0</v>
      </c>
      <c r="FL131" s="4">
        <f t="shared" si="41"/>
        <v>0</v>
      </c>
      <c r="FO131" s="4">
        <f t="shared" si="42"/>
        <v>0</v>
      </c>
      <c r="FR131" s="4">
        <f t="shared" si="43"/>
        <v>0</v>
      </c>
      <c r="FU131" s="4">
        <f t="shared" si="44"/>
        <v>0</v>
      </c>
      <c r="FV131" s="4">
        <f t="shared" si="45"/>
        <v>0</v>
      </c>
      <c r="FW131" s="4" t="str">
        <f t="shared" si="46"/>
        <v>ORDINARIO</v>
      </c>
    </row>
    <row r="132" spans="1:179" x14ac:dyDescent="0.3">
      <c r="A132">
        <v>130</v>
      </c>
      <c r="B132" t="s">
        <v>841</v>
      </c>
      <c r="C132" t="s">
        <v>946</v>
      </c>
      <c r="D132" s="1" t="s">
        <v>3119</v>
      </c>
      <c r="E132" t="s">
        <v>843</v>
      </c>
      <c r="G132" t="s">
        <v>844</v>
      </c>
      <c r="H132" t="s">
        <v>845</v>
      </c>
      <c r="I132" t="s">
        <v>3160</v>
      </c>
      <c r="J132">
        <v>3676</v>
      </c>
      <c r="K132" s="9"/>
      <c r="L132" t="s">
        <v>2711</v>
      </c>
      <c r="M132" t="s">
        <v>423</v>
      </c>
      <c r="N132" t="s">
        <v>423</v>
      </c>
      <c r="AR132" s="4">
        <f t="shared" si="47"/>
        <v>0</v>
      </c>
      <c r="CK132" s="4">
        <f t="shared" si="40"/>
        <v>0</v>
      </c>
      <c r="FL132" s="4">
        <f t="shared" si="41"/>
        <v>0</v>
      </c>
      <c r="FO132" s="4">
        <f t="shared" si="42"/>
        <v>0</v>
      </c>
      <c r="FR132" s="4">
        <f t="shared" si="43"/>
        <v>0</v>
      </c>
      <c r="FU132" s="4">
        <f t="shared" si="44"/>
        <v>0</v>
      </c>
      <c r="FV132" s="4">
        <f t="shared" si="45"/>
        <v>0</v>
      </c>
      <c r="FW132" s="4" t="str">
        <f t="shared" si="46"/>
        <v>ORDINARIO</v>
      </c>
    </row>
    <row r="133" spans="1:179" x14ac:dyDescent="0.3">
      <c r="A133">
        <v>131</v>
      </c>
      <c r="B133" t="s">
        <v>841</v>
      </c>
      <c r="C133" t="s">
        <v>946</v>
      </c>
      <c r="D133" t="s">
        <v>3120</v>
      </c>
      <c r="E133" t="s">
        <v>843</v>
      </c>
      <c r="G133" t="s">
        <v>844</v>
      </c>
      <c r="H133" t="s">
        <v>845</v>
      </c>
      <c r="I133" t="s">
        <v>1383</v>
      </c>
      <c r="J133">
        <v>115</v>
      </c>
      <c r="K133" s="9"/>
      <c r="L133" t="s">
        <v>421</v>
      </c>
      <c r="M133" t="s">
        <v>3176</v>
      </c>
      <c r="N133" t="s">
        <v>423</v>
      </c>
      <c r="AR133" s="4">
        <f t="shared" si="47"/>
        <v>0</v>
      </c>
      <c r="CK133" s="4">
        <f t="shared" si="40"/>
        <v>0</v>
      </c>
      <c r="FL133" s="4">
        <f t="shared" si="41"/>
        <v>0</v>
      </c>
      <c r="FO133" s="4">
        <f t="shared" si="42"/>
        <v>0</v>
      </c>
      <c r="FR133" s="4">
        <f t="shared" si="43"/>
        <v>0</v>
      </c>
      <c r="FU133" s="4">
        <f t="shared" si="44"/>
        <v>0</v>
      </c>
      <c r="FV133" s="4">
        <f t="shared" si="45"/>
        <v>0</v>
      </c>
      <c r="FW133" s="4" t="str">
        <f t="shared" si="46"/>
        <v>ORDINARIO</v>
      </c>
    </row>
    <row r="134" spans="1:179" x14ac:dyDescent="0.3">
      <c r="A134">
        <v>132</v>
      </c>
      <c r="B134" t="s">
        <v>841</v>
      </c>
      <c r="C134" t="s">
        <v>946</v>
      </c>
      <c r="D134" s="1" t="s">
        <v>3121</v>
      </c>
      <c r="E134" t="s">
        <v>843</v>
      </c>
      <c r="G134" t="s">
        <v>844</v>
      </c>
      <c r="H134" t="s">
        <v>845</v>
      </c>
      <c r="I134" t="s">
        <v>3160</v>
      </c>
      <c r="J134" t="s">
        <v>3179</v>
      </c>
      <c r="L134" t="s">
        <v>2711</v>
      </c>
      <c r="M134" t="s">
        <v>423</v>
      </c>
      <c r="N134" t="s">
        <v>423</v>
      </c>
      <c r="AR134" s="4">
        <f t="shared" si="47"/>
        <v>0</v>
      </c>
      <c r="CK134" s="4">
        <f t="shared" si="40"/>
        <v>0</v>
      </c>
      <c r="FL134" s="4">
        <f t="shared" si="41"/>
        <v>0</v>
      </c>
      <c r="FO134" s="4">
        <f t="shared" si="42"/>
        <v>0</v>
      </c>
      <c r="FR134" s="4">
        <f t="shared" si="43"/>
        <v>0</v>
      </c>
      <c r="FU134" s="4">
        <f t="shared" si="44"/>
        <v>0</v>
      </c>
      <c r="FV134" s="4">
        <f t="shared" si="45"/>
        <v>0</v>
      </c>
      <c r="FW134" s="4" t="str">
        <f t="shared" si="46"/>
        <v>ORDINARIO</v>
      </c>
    </row>
    <row r="135" spans="1:179" x14ac:dyDescent="0.3">
      <c r="A135">
        <v>133</v>
      </c>
      <c r="B135" t="s">
        <v>841</v>
      </c>
      <c r="C135" t="s">
        <v>946</v>
      </c>
      <c r="D135" s="1" t="s">
        <v>3122</v>
      </c>
      <c r="E135" t="s">
        <v>843</v>
      </c>
      <c r="G135" t="s">
        <v>844</v>
      </c>
      <c r="H135" t="s">
        <v>845</v>
      </c>
      <c r="I135" t="s">
        <v>3161</v>
      </c>
      <c r="J135">
        <v>3</v>
      </c>
      <c r="K135" s="9"/>
      <c r="L135" t="s">
        <v>3148</v>
      </c>
      <c r="M135" t="s">
        <v>423</v>
      </c>
      <c r="N135" t="s">
        <v>423</v>
      </c>
      <c r="AR135" s="4">
        <f t="shared" si="47"/>
        <v>0</v>
      </c>
      <c r="CK135" s="4">
        <f t="shared" si="40"/>
        <v>0</v>
      </c>
      <c r="FL135" s="4">
        <f t="shared" si="41"/>
        <v>0</v>
      </c>
      <c r="FO135" s="4">
        <f t="shared" si="42"/>
        <v>0</v>
      </c>
      <c r="FR135" s="4">
        <f t="shared" si="43"/>
        <v>0</v>
      </c>
      <c r="FU135" s="4">
        <f t="shared" si="44"/>
        <v>0</v>
      </c>
      <c r="FV135" s="4">
        <f t="shared" si="45"/>
        <v>0</v>
      </c>
      <c r="FW135" s="4" t="str">
        <f t="shared" si="46"/>
        <v>ORDINARIO</v>
      </c>
    </row>
    <row r="136" spans="1:179" x14ac:dyDescent="0.3">
      <c r="A136">
        <v>134</v>
      </c>
      <c r="B136" t="s">
        <v>841</v>
      </c>
      <c r="C136" t="s">
        <v>946</v>
      </c>
      <c r="D136" s="1" t="s">
        <v>3123</v>
      </c>
      <c r="E136" t="s">
        <v>843</v>
      </c>
      <c r="G136" t="s">
        <v>844</v>
      </c>
      <c r="H136" t="s">
        <v>845</v>
      </c>
      <c r="I136" t="s">
        <v>2261</v>
      </c>
      <c r="J136" t="s">
        <v>3180</v>
      </c>
      <c r="L136" t="s">
        <v>3149</v>
      </c>
      <c r="M136" t="s">
        <v>2246</v>
      </c>
      <c r="N136" t="s">
        <v>423</v>
      </c>
      <c r="AR136" s="4">
        <f t="shared" si="47"/>
        <v>0</v>
      </c>
      <c r="CK136" s="4">
        <f t="shared" si="40"/>
        <v>0</v>
      </c>
      <c r="FL136" s="4">
        <f t="shared" si="41"/>
        <v>0</v>
      </c>
      <c r="FO136" s="4">
        <f t="shared" si="42"/>
        <v>0</v>
      </c>
      <c r="FR136" s="4">
        <f t="shared" si="43"/>
        <v>0</v>
      </c>
      <c r="FU136" s="4">
        <f t="shared" si="44"/>
        <v>0</v>
      </c>
      <c r="FV136" s="4">
        <f t="shared" si="45"/>
        <v>0</v>
      </c>
      <c r="FW136" s="4" t="str">
        <f t="shared" si="46"/>
        <v>ORDINARIO</v>
      </c>
    </row>
    <row r="137" spans="1:179" x14ac:dyDescent="0.3">
      <c r="A137">
        <v>135</v>
      </c>
      <c r="B137" t="s">
        <v>841</v>
      </c>
      <c r="C137" t="s">
        <v>946</v>
      </c>
      <c r="D137" t="s">
        <v>3124</v>
      </c>
      <c r="E137" t="s">
        <v>843</v>
      </c>
      <c r="G137" t="s">
        <v>844</v>
      </c>
      <c r="H137" t="s">
        <v>845</v>
      </c>
      <c r="I137" t="s">
        <v>3011</v>
      </c>
      <c r="J137">
        <v>6</v>
      </c>
      <c r="K137" s="9"/>
      <c r="L137" t="s">
        <v>421</v>
      </c>
      <c r="M137" t="s">
        <v>3147</v>
      </c>
      <c r="N137" t="s">
        <v>423</v>
      </c>
      <c r="AR137" s="4">
        <f t="shared" si="47"/>
        <v>0</v>
      </c>
      <c r="CK137" s="4">
        <f t="shared" si="40"/>
        <v>0</v>
      </c>
      <c r="FL137" s="4">
        <f t="shared" si="41"/>
        <v>0</v>
      </c>
      <c r="FO137" s="4">
        <f t="shared" si="42"/>
        <v>0</v>
      </c>
      <c r="FR137" s="4">
        <f t="shared" si="43"/>
        <v>0</v>
      </c>
      <c r="FU137" s="4">
        <f t="shared" si="44"/>
        <v>0</v>
      </c>
      <c r="FV137" s="4">
        <f t="shared" si="45"/>
        <v>0</v>
      </c>
      <c r="FW137" s="4" t="str">
        <f t="shared" si="46"/>
        <v>ORDINARIO</v>
      </c>
    </row>
    <row r="138" spans="1:179" x14ac:dyDescent="0.3">
      <c r="A138">
        <v>136</v>
      </c>
      <c r="B138" t="s">
        <v>841</v>
      </c>
      <c r="C138" t="s">
        <v>946</v>
      </c>
      <c r="D138" s="1" t="s">
        <v>3125</v>
      </c>
      <c r="E138" t="s">
        <v>843</v>
      </c>
      <c r="G138" t="s">
        <v>844</v>
      </c>
      <c r="H138" t="s">
        <v>845</v>
      </c>
      <c r="I138" t="s">
        <v>3162</v>
      </c>
      <c r="J138">
        <v>270</v>
      </c>
      <c r="K138" s="9"/>
      <c r="L138" t="s">
        <v>3152</v>
      </c>
      <c r="M138" t="s">
        <v>423</v>
      </c>
      <c r="N138" t="s">
        <v>423</v>
      </c>
      <c r="AR138" s="4">
        <f t="shared" si="47"/>
        <v>0</v>
      </c>
      <c r="CK138" s="4">
        <f t="shared" si="40"/>
        <v>0</v>
      </c>
      <c r="FL138" s="4">
        <f t="shared" si="41"/>
        <v>0</v>
      </c>
      <c r="FO138" s="4">
        <f t="shared" si="42"/>
        <v>0</v>
      </c>
      <c r="FR138" s="4">
        <f t="shared" si="43"/>
        <v>0</v>
      </c>
      <c r="FU138" s="4">
        <f t="shared" si="44"/>
        <v>0</v>
      </c>
      <c r="FV138" s="4">
        <f t="shared" si="45"/>
        <v>0</v>
      </c>
      <c r="FW138" s="4" t="str">
        <f t="shared" si="46"/>
        <v>ORDINARIO</v>
      </c>
    </row>
    <row r="139" spans="1:179" x14ac:dyDescent="0.3">
      <c r="A139">
        <v>137</v>
      </c>
      <c r="B139" t="s">
        <v>841</v>
      </c>
      <c r="C139" t="s">
        <v>946</v>
      </c>
      <c r="D139" t="s">
        <v>3126</v>
      </c>
      <c r="E139" t="s">
        <v>843</v>
      </c>
      <c r="G139" t="s">
        <v>844</v>
      </c>
      <c r="H139" t="s">
        <v>845</v>
      </c>
      <c r="I139" t="s">
        <v>3163</v>
      </c>
      <c r="J139">
        <v>1</v>
      </c>
      <c r="K139" s="9"/>
      <c r="L139" t="s">
        <v>421</v>
      </c>
      <c r="M139" t="s">
        <v>767</v>
      </c>
      <c r="N139" t="s">
        <v>423</v>
      </c>
      <c r="AR139" s="4">
        <f t="shared" si="47"/>
        <v>0</v>
      </c>
      <c r="CK139" s="4">
        <f t="shared" si="40"/>
        <v>0</v>
      </c>
      <c r="FL139" s="4">
        <f t="shared" si="41"/>
        <v>0</v>
      </c>
      <c r="FO139" s="4">
        <f t="shared" si="42"/>
        <v>0</v>
      </c>
      <c r="FR139" s="4">
        <f t="shared" si="43"/>
        <v>0</v>
      </c>
      <c r="FU139" s="4">
        <f t="shared" si="44"/>
        <v>0</v>
      </c>
      <c r="FV139" s="4">
        <f t="shared" si="45"/>
        <v>0</v>
      </c>
      <c r="FW139" s="4" t="str">
        <f t="shared" si="46"/>
        <v>ORDINARIO</v>
      </c>
    </row>
    <row r="140" spans="1:179" x14ac:dyDescent="0.3">
      <c r="A140">
        <v>138</v>
      </c>
      <c r="B140" t="s">
        <v>841</v>
      </c>
      <c r="C140" t="s">
        <v>946</v>
      </c>
      <c r="D140" s="1" t="s">
        <v>3127</v>
      </c>
      <c r="E140" t="s">
        <v>843</v>
      </c>
      <c r="G140" t="s">
        <v>844</v>
      </c>
      <c r="H140" t="s">
        <v>845</v>
      </c>
      <c r="I140" t="s">
        <v>3164</v>
      </c>
      <c r="J140">
        <v>2616</v>
      </c>
      <c r="K140" s="9"/>
      <c r="L140" t="s">
        <v>3153</v>
      </c>
      <c r="M140" t="s">
        <v>423</v>
      </c>
      <c r="N140" t="s">
        <v>423</v>
      </c>
      <c r="O140">
        <v>72370</v>
      </c>
      <c r="AR140" s="4">
        <f t="shared" si="47"/>
        <v>0</v>
      </c>
      <c r="CK140" s="4">
        <f t="shared" si="40"/>
        <v>0</v>
      </c>
      <c r="FL140" s="4">
        <f t="shared" si="41"/>
        <v>0</v>
      </c>
      <c r="FO140" s="4">
        <f t="shared" si="42"/>
        <v>0</v>
      </c>
      <c r="FR140" s="4">
        <f t="shared" si="43"/>
        <v>0</v>
      </c>
      <c r="FU140" s="4">
        <f t="shared" si="44"/>
        <v>0</v>
      </c>
      <c r="FV140" s="4">
        <f t="shared" si="45"/>
        <v>0</v>
      </c>
      <c r="FW140" s="4" t="str">
        <f t="shared" si="46"/>
        <v>ORDINARIO</v>
      </c>
    </row>
    <row r="141" spans="1:179" x14ac:dyDescent="0.3">
      <c r="A141">
        <v>139</v>
      </c>
      <c r="B141" t="s">
        <v>841</v>
      </c>
      <c r="C141" t="s">
        <v>946</v>
      </c>
      <c r="D141" s="1" t="s">
        <v>3128</v>
      </c>
      <c r="E141" t="s">
        <v>843</v>
      </c>
      <c r="G141" t="s">
        <v>844</v>
      </c>
      <c r="H141" t="s">
        <v>845</v>
      </c>
      <c r="I141" t="s">
        <v>2527</v>
      </c>
      <c r="J141">
        <v>45</v>
      </c>
      <c r="K141" s="9"/>
      <c r="L141" t="s">
        <v>2528</v>
      </c>
      <c r="M141" t="s">
        <v>423</v>
      </c>
      <c r="N141" t="s">
        <v>423</v>
      </c>
      <c r="AR141" s="4">
        <f t="shared" si="47"/>
        <v>0</v>
      </c>
      <c r="CK141" s="4">
        <f t="shared" si="40"/>
        <v>0</v>
      </c>
      <c r="FL141" s="4">
        <f t="shared" si="41"/>
        <v>0</v>
      </c>
      <c r="FO141" s="4">
        <f t="shared" si="42"/>
        <v>0</v>
      </c>
      <c r="FR141" s="4">
        <f t="shared" si="43"/>
        <v>0</v>
      </c>
      <c r="FU141" s="4">
        <f t="shared" si="44"/>
        <v>0</v>
      </c>
      <c r="FV141" s="4">
        <f t="shared" si="45"/>
        <v>0</v>
      </c>
      <c r="FW141" s="4" t="str">
        <f t="shared" si="46"/>
        <v>ORDINARIO</v>
      </c>
    </row>
    <row r="142" spans="1:179" x14ac:dyDescent="0.3">
      <c r="A142">
        <v>140</v>
      </c>
      <c r="B142" t="s">
        <v>841</v>
      </c>
      <c r="C142" t="s">
        <v>946</v>
      </c>
      <c r="D142" t="s">
        <v>3129</v>
      </c>
      <c r="E142" t="s">
        <v>843</v>
      </c>
      <c r="G142" t="s">
        <v>844</v>
      </c>
      <c r="H142" t="s">
        <v>845</v>
      </c>
      <c r="I142" t="s">
        <v>3165</v>
      </c>
      <c r="J142" t="s">
        <v>3181</v>
      </c>
      <c r="L142" t="s">
        <v>3154</v>
      </c>
      <c r="M142" t="s">
        <v>3155</v>
      </c>
      <c r="N142" t="s">
        <v>423</v>
      </c>
      <c r="AR142" s="4">
        <f t="shared" si="47"/>
        <v>0</v>
      </c>
      <c r="CK142" s="4">
        <f t="shared" ref="CK142:CK173" si="48">+CL142+CN142+CO142+CP142+CQ142</f>
        <v>0</v>
      </c>
      <c r="FL142" s="4">
        <f t="shared" ref="FL142:FL173" si="49">+FK142/3000</f>
        <v>0</v>
      </c>
      <c r="FO142" s="4">
        <f t="shared" ref="FO142:FO173" si="50">+FN142/1400</f>
        <v>0</v>
      </c>
      <c r="FR142" s="4">
        <f t="shared" ref="FR142:FR173" si="51">+FQ142/2000</f>
        <v>0</v>
      </c>
      <c r="FU142" s="4">
        <f t="shared" ref="FU142:FU173" si="52">+FT142/15000</f>
        <v>0</v>
      </c>
      <c r="FV142" s="4">
        <f t="shared" ref="FV142:FV173" si="53">+FL142+FO142+FR142+FU142</f>
        <v>0</v>
      </c>
      <c r="FW142" s="4" t="str">
        <f t="shared" si="46"/>
        <v>ORDINARIO</v>
      </c>
    </row>
    <row r="143" spans="1:179" x14ac:dyDescent="0.3">
      <c r="A143">
        <v>141</v>
      </c>
      <c r="B143" t="s">
        <v>841</v>
      </c>
      <c r="C143" t="s">
        <v>946</v>
      </c>
      <c r="D143" t="s">
        <v>3130</v>
      </c>
      <c r="E143" t="s">
        <v>843</v>
      </c>
      <c r="G143" t="s">
        <v>844</v>
      </c>
      <c r="H143" t="s">
        <v>845</v>
      </c>
      <c r="I143" t="s">
        <v>3166</v>
      </c>
      <c r="J143" t="s">
        <v>3182</v>
      </c>
      <c r="L143" t="s">
        <v>3156</v>
      </c>
      <c r="M143" t="s">
        <v>422</v>
      </c>
      <c r="N143" t="s">
        <v>423</v>
      </c>
      <c r="AR143" s="4">
        <f t="shared" si="47"/>
        <v>0</v>
      </c>
      <c r="CK143" s="4">
        <f t="shared" si="48"/>
        <v>0</v>
      </c>
      <c r="FL143" s="4">
        <f t="shared" si="49"/>
        <v>0</v>
      </c>
      <c r="FO143" s="4">
        <f t="shared" si="50"/>
        <v>0</v>
      </c>
      <c r="FR143" s="4">
        <f t="shared" si="51"/>
        <v>0</v>
      </c>
      <c r="FU143" s="4">
        <f t="shared" si="52"/>
        <v>0</v>
      </c>
      <c r="FV143" s="4">
        <f t="shared" si="53"/>
        <v>0</v>
      </c>
      <c r="FW143" s="4" t="str">
        <f t="shared" si="46"/>
        <v>ORDINARIO</v>
      </c>
    </row>
    <row r="144" spans="1:179" x14ac:dyDescent="0.3">
      <c r="A144">
        <v>142</v>
      </c>
      <c r="B144" t="s">
        <v>841</v>
      </c>
      <c r="C144" t="s">
        <v>946</v>
      </c>
      <c r="D144" t="s">
        <v>3131</v>
      </c>
      <c r="E144" t="s">
        <v>843</v>
      </c>
      <c r="G144" t="s">
        <v>844</v>
      </c>
      <c r="H144" t="s">
        <v>845</v>
      </c>
      <c r="I144" t="s">
        <v>3167</v>
      </c>
      <c r="J144">
        <v>1</v>
      </c>
      <c r="K144" s="9"/>
      <c r="L144" t="s">
        <v>421</v>
      </c>
      <c r="M144" t="s">
        <v>422</v>
      </c>
      <c r="N144" t="s">
        <v>423</v>
      </c>
      <c r="AR144" s="4">
        <f t="shared" si="47"/>
        <v>0</v>
      </c>
      <c r="CK144" s="4">
        <f t="shared" si="48"/>
        <v>0</v>
      </c>
      <c r="FL144" s="4">
        <f t="shared" si="49"/>
        <v>0</v>
      </c>
      <c r="FO144" s="4">
        <f t="shared" si="50"/>
        <v>0</v>
      </c>
      <c r="FR144" s="4">
        <f t="shared" si="51"/>
        <v>0</v>
      </c>
      <c r="FU144" s="4">
        <f t="shared" si="52"/>
        <v>0</v>
      </c>
      <c r="FV144" s="4">
        <f t="shared" si="53"/>
        <v>0</v>
      </c>
      <c r="FW144" s="4" t="str">
        <f t="shared" si="46"/>
        <v>ORDINARIO</v>
      </c>
    </row>
    <row r="145" spans="1:179" x14ac:dyDescent="0.3">
      <c r="A145">
        <v>143</v>
      </c>
      <c r="B145" t="s">
        <v>841</v>
      </c>
      <c r="C145" t="s">
        <v>946</v>
      </c>
      <c r="D145" t="s">
        <v>3132</v>
      </c>
      <c r="E145" t="s">
        <v>843</v>
      </c>
      <c r="G145" t="s">
        <v>844</v>
      </c>
      <c r="H145" t="s">
        <v>845</v>
      </c>
      <c r="I145" t="s">
        <v>2990</v>
      </c>
      <c r="J145">
        <v>754</v>
      </c>
      <c r="K145" s="9"/>
      <c r="L145" t="s">
        <v>421</v>
      </c>
      <c r="M145" t="s">
        <v>2604</v>
      </c>
      <c r="N145" t="s">
        <v>423</v>
      </c>
      <c r="AR145" s="4">
        <f t="shared" si="47"/>
        <v>0</v>
      </c>
      <c r="CK145" s="4">
        <f t="shared" si="48"/>
        <v>0</v>
      </c>
      <c r="FL145" s="4">
        <f t="shared" si="49"/>
        <v>0</v>
      </c>
      <c r="FO145" s="4">
        <f t="shared" si="50"/>
        <v>0</v>
      </c>
      <c r="FR145" s="4">
        <f t="shared" si="51"/>
        <v>0</v>
      </c>
      <c r="FU145" s="4">
        <f t="shared" si="52"/>
        <v>0</v>
      </c>
      <c r="FV145" s="4">
        <f t="shared" si="53"/>
        <v>0</v>
      </c>
      <c r="FW145" s="4" t="str">
        <f t="shared" si="46"/>
        <v>ORDINARIO</v>
      </c>
    </row>
    <row r="146" spans="1:179" x14ac:dyDescent="0.3">
      <c r="A146">
        <v>144</v>
      </c>
      <c r="B146" t="s">
        <v>841</v>
      </c>
      <c r="C146" t="s">
        <v>946</v>
      </c>
      <c r="D146" t="s">
        <v>3133</v>
      </c>
      <c r="E146" t="s">
        <v>843</v>
      </c>
      <c r="G146" t="s">
        <v>844</v>
      </c>
      <c r="H146" t="s">
        <v>845</v>
      </c>
      <c r="I146" t="s">
        <v>3168</v>
      </c>
      <c r="J146" t="s">
        <v>3183</v>
      </c>
      <c r="L146" t="s">
        <v>421</v>
      </c>
      <c r="M146" t="s">
        <v>1913</v>
      </c>
      <c r="N146" t="s">
        <v>423</v>
      </c>
      <c r="AR146" s="4">
        <f t="shared" si="47"/>
        <v>0</v>
      </c>
      <c r="CK146" s="4">
        <f t="shared" si="48"/>
        <v>0</v>
      </c>
      <c r="FL146" s="4">
        <f t="shared" si="49"/>
        <v>0</v>
      </c>
      <c r="FO146" s="4">
        <f t="shared" si="50"/>
        <v>0</v>
      </c>
      <c r="FR146" s="4">
        <f t="shared" si="51"/>
        <v>0</v>
      </c>
      <c r="FU146" s="4">
        <f t="shared" si="52"/>
        <v>0</v>
      </c>
      <c r="FV146" s="4">
        <f t="shared" si="53"/>
        <v>0</v>
      </c>
      <c r="FW146" s="4" t="str">
        <f t="shared" si="46"/>
        <v>ORDINARIO</v>
      </c>
    </row>
    <row r="147" spans="1:179" x14ac:dyDescent="0.3">
      <c r="A147">
        <v>145</v>
      </c>
      <c r="B147" t="s">
        <v>841</v>
      </c>
      <c r="C147" t="s">
        <v>946</v>
      </c>
      <c r="D147" t="s">
        <v>3134</v>
      </c>
      <c r="E147" t="s">
        <v>843</v>
      </c>
      <c r="G147" t="s">
        <v>844</v>
      </c>
      <c r="H147" t="s">
        <v>845</v>
      </c>
      <c r="I147" t="s">
        <v>3169</v>
      </c>
      <c r="J147">
        <v>3800</v>
      </c>
      <c r="K147" s="9"/>
      <c r="L147" t="s">
        <v>3157</v>
      </c>
      <c r="M147" t="s">
        <v>1913</v>
      </c>
      <c r="N147" t="s">
        <v>423</v>
      </c>
      <c r="AR147" s="4">
        <f t="shared" si="47"/>
        <v>0</v>
      </c>
      <c r="CK147" s="4">
        <f t="shared" si="48"/>
        <v>0</v>
      </c>
      <c r="FL147" s="4">
        <f t="shared" si="49"/>
        <v>0</v>
      </c>
      <c r="FO147" s="4">
        <f t="shared" si="50"/>
        <v>0</v>
      </c>
      <c r="FR147" s="4">
        <f t="shared" si="51"/>
        <v>0</v>
      </c>
      <c r="FU147" s="4">
        <f t="shared" si="52"/>
        <v>0</v>
      </c>
      <c r="FV147" s="4">
        <f t="shared" si="53"/>
        <v>0</v>
      </c>
      <c r="FW147" s="4" t="str">
        <f t="shared" si="46"/>
        <v>ORDINARIO</v>
      </c>
    </row>
    <row r="148" spans="1:179" x14ac:dyDescent="0.3">
      <c r="A148">
        <v>146</v>
      </c>
      <c r="B148" t="s">
        <v>841</v>
      </c>
      <c r="C148" t="s">
        <v>946</v>
      </c>
      <c r="D148" t="s">
        <v>3135</v>
      </c>
      <c r="E148" t="s">
        <v>843</v>
      </c>
      <c r="G148" t="s">
        <v>844</v>
      </c>
      <c r="H148" t="s">
        <v>845</v>
      </c>
      <c r="I148" t="s">
        <v>3170</v>
      </c>
      <c r="J148">
        <v>10</v>
      </c>
      <c r="K148" s="9"/>
      <c r="L148" t="s">
        <v>421</v>
      </c>
      <c r="M148" t="s">
        <v>3150</v>
      </c>
      <c r="N148" t="s">
        <v>423</v>
      </c>
      <c r="AR148" s="4">
        <f t="shared" si="47"/>
        <v>0</v>
      </c>
      <c r="CK148" s="4">
        <f t="shared" si="48"/>
        <v>0</v>
      </c>
      <c r="FL148" s="4">
        <f t="shared" si="49"/>
        <v>0</v>
      </c>
      <c r="FO148" s="4">
        <f t="shared" si="50"/>
        <v>0</v>
      </c>
      <c r="FR148" s="4">
        <f t="shared" si="51"/>
        <v>0</v>
      </c>
      <c r="FU148" s="4">
        <f t="shared" si="52"/>
        <v>0</v>
      </c>
      <c r="FV148" s="4">
        <f t="shared" si="53"/>
        <v>0</v>
      </c>
      <c r="FW148" s="4" t="str">
        <f t="shared" si="46"/>
        <v>ORDINARIO</v>
      </c>
    </row>
    <row r="149" spans="1:179" x14ac:dyDescent="0.3">
      <c r="A149">
        <v>147</v>
      </c>
      <c r="B149" t="s">
        <v>841</v>
      </c>
      <c r="C149" t="s">
        <v>946</v>
      </c>
      <c r="D149" t="s">
        <v>3136</v>
      </c>
      <c r="E149" t="s">
        <v>843</v>
      </c>
      <c r="G149" t="s">
        <v>844</v>
      </c>
      <c r="H149" t="s">
        <v>845</v>
      </c>
      <c r="I149" t="s">
        <v>3171</v>
      </c>
      <c r="J149">
        <v>3</v>
      </c>
      <c r="K149" s="9"/>
      <c r="L149" t="s">
        <v>421</v>
      </c>
      <c r="M149" t="s">
        <v>2310</v>
      </c>
      <c r="N149" t="s">
        <v>423</v>
      </c>
      <c r="AR149" s="4">
        <f t="shared" si="47"/>
        <v>0</v>
      </c>
      <c r="CK149" s="4">
        <f t="shared" si="48"/>
        <v>0</v>
      </c>
      <c r="FL149" s="4">
        <f t="shared" si="49"/>
        <v>0</v>
      </c>
      <c r="FO149" s="4">
        <f t="shared" si="50"/>
        <v>0</v>
      </c>
      <c r="FR149" s="4">
        <f t="shared" si="51"/>
        <v>0</v>
      </c>
      <c r="FU149" s="4">
        <f t="shared" si="52"/>
        <v>0</v>
      </c>
      <c r="FV149" s="4">
        <f t="shared" si="53"/>
        <v>0</v>
      </c>
      <c r="FW149" s="4" t="str">
        <f t="shared" si="46"/>
        <v>ORDINARIO</v>
      </c>
    </row>
    <row r="150" spans="1:179" x14ac:dyDescent="0.3">
      <c r="A150">
        <v>148</v>
      </c>
      <c r="B150" t="s">
        <v>841</v>
      </c>
      <c r="C150" t="s">
        <v>946</v>
      </c>
      <c r="D150" t="s">
        <v>3137</v>
      </c>
      <c r="E150" t="s">
        <v>843</v>
      </c>
      <c r="G150" t="s">
        <v>844</v>
      </c>
      <c r="H150" t="s">
        <v>845</v>
      </c>
      <c r="I150" t="s">
        <v>2034</v>
      </c>
      <c r="J150">
        <v>115</v>
      </c>
      <c r="K150" s="9"/>
      <c r="L150" t="s">
        <v>421</v>
      </c>
      <c r="M150" t="s">
        <v>3151</v>
      </c>
      <c r="N150" t="s">
        <v>423</v>
      </c>
      <c r="AR150" s="4">
        <f t="shared" si="47"/>
        <v>0</v>
      </c>
      <c r="CK150" s="4">
        <f t="shared" si="48"/>
        <v>0</v>
      </c>
      <c r="FL150" s="4">
        <f t="shared" si="49"/>
        <v>0</v>
      </c>
      <c r="FO150" s="4">
        <f t="shared" si="50"/>
        <v>0</v>
      </c>
      <c r="FR150" s="4">
        <f t="shared" si="51"/>
        <v>0</v>
      </c>
      <c r="FU150" s="4">
        <f t="shared" si="52"/>
        <v>0</v>
      </c>
      <c r="FV150" s="4">
        <f t="shared" si="53"/>
        <v>0</v>
      </c>
      <c r="FW150" s="4" t="str">
        <f t="shared" si="46"/>
        <v>ORDINARIO</v>
      </c>
    </row>
    <row r="151" spans="1:179" x14ac:dyDescent="0.3">
      <c r="A151">
        <v>149</v>
      </c>
      <c r="B151" t="s">
        <v>841</v>
      </c>
      <c r="C151" t="s">
        <v>946</v>
      </c>
      <c r="D151" t="s">
        <v>3138</v>
      </c>
      <c r="E151" t="s">
        <v>843</v>
      </c>
      <c r="G151" t="s">
        <v>844</v>
      </c>
      <c r="H151" t="s">
        <v>845</v>
      </c>
      <c r="I151" t="s">
        <v>1383</v>
      </c>
      <c r="J151">
        <v>7</v>
      </c>
      <c r="K151" s="9"/>
      <c r="L151" t="s">
        <v>421</v>
      </c>
      <c r="M151" t="s">
        <v>2465</v>
      </c>
      <c r="N151" t="s">
        <v>423</v>
      </c>
      <c r="AR151" s="4">
        <f t="shared" si="47"/>
        <v>0</v>
      </c>
      <c r="CK151" s="4">
        <f t="shared" si="48"/>
        <v>0</v>
      </c>
      <c r="FL151" s="4">
        <f t="shared" si="49"/>
        <v>0</v>
      </c>
      <c r="FO151" s="4">
        <f t="shared" si="50"/>
        <v>0</v>
      </c>
      <c r="FR151" s="4">
        <f t="shared" si="51"/>
        <v>0</v>
      </c>
      <c r="FU151" s="4">
        <f t="shared" si="52"/>
        <v>0</v>
      </c>
      <c r="FV151" s="4">
        <f t="shared" si="53"/>
        <v>0</v>
      </c>
      <c r="FW151" s="4" t="str">
        <f t="shared" si="46"/>
        <v>ORDINARIO</v>
      </c>
    </row>
    <row r="152" spans="1:179" x14ac:dyDescent="0.3">
      <c r="A152">
        <v>150</v>
      </c>
      <c r="B152" t="s">
        <v>841</v>
      </c>
      <c r="C152" t="s">
        <v>946</v>
      </c>
      <c r="D152" s="1" t="s">
        <v>3139</v>
      </c>
      <c r="E152" t="s">
        <v>843</v>
      </c>
      <c r="G152" t="s">
        <v>844</v>
      </c>
      <c r="H152" t="s">
        <v>845</v>
      </c>
      <c r="I152" t="s">
        <v>3172</v>
      </c>
      <c r="J152" t="s">
        <v>3184</v>
      </c>
      <c r="L152" t="s">
        <v>3159</v>
      </c>
      <c r="M152" t="s">
        <v>423</v>
      </c>
      <c r="N152" t="s">
        <v>423</v>
      </c>
      <c r="AR152" s="4">
        <f t="shared" si="47"/>
        <v>0</v>
      </c>
      <c r="CK152" s="4">
        <f t="shared" si="48"/>
        <v>0</v>
      </c>
      <c r="FL152" s="4">
        <f t="shared" si="49"/>
        <v>0</v>
      </c>
      <c r="FO152" s="4">
        <f t="shared" si="50"/>
        <v>0</v>
      </c>
      <c r="FR152" s="4">
        <f t="shared" si="51"/>
        <v>0</v>
      </c>
      <c r="FU152" s="4">
        <f t="shared" si="52"/>
        <v>0</v>
      </c>
      <c r="FV152" s="4">
        <f t="shared" si="53"/>
        <v>0</v>
      </c>
      <c r="FW152" s="4" t="str">
        <f t="shared" si="46"/>
        <v>ORDINARIO</v>
      </c>
    </row>
    <row r="153" spans="1:179" x14ac:dyDescent="0.3">
      <c r="A153">
        <v>151</v>
      </c>
      <c r="B153" t="s">
        <v>841</v>
      </c>
      <c r="C153" t="s">
        <v>946</v>
      </c>
      <c r="D153" t="s">
        <v>3140</v>
      </c>
      <c r="E153" t="s">
        <v>843</v>
      </c>
      <c r="G153" t="s">
        <v>844</v>
      </c>
      <c r="H153" t="s">
        <v>845</v>
      </c>
      <c r="I153" t="s">
        <v>3173</v>
      </c>
      <c r="J153">
        <v>1</v>
      </c>
      <c r="K153" s="9"/>
      <c r="L153" t="s">
        <v>421</v>
      </c>
      <c r="M153" t="s">
        <v>2322</v>
      </c>
      <c r="N153" t="s">
        <v>423</v>
      </c>
      <c r="AR153" s="4">
        <f t="shared" si="47"/>
        <v>0</v>
      </c>
      <c r="CK153" s="4">
        <f t="shared" si="48"/>
        <v>0</v>
      </c>
      <c r="FL153" s="4">
        <f t="shared" si="49"/>
        <v>0</v>
      </c>
      <c r="FO153" s="4">
        <f t="shared" si="50"/>
        <v>0</v>
      </c>
      <c r="FR153" s="4">
        <f t="shared" si="51"/>
        <v>0</v>
      </c>
      <c r="FU153" s="4">
        <f t="shared" si="52"/>
        <v>0</v>
      </c>
      <c r="FV153" s="4">
        <f t="shared" si="53"/>
        <v>0</v>
      </c>
      <c r="FW153" s="4" t="str">
        <f t="shared" si="46"/>
        <v>ORDINARIO</v>
      </c>
    </row>
    <row r="154" spans="1:179" x14ac:dyDescent="0.3">
      <c r="A154">
        <v>152</v>
      </c>
      <c r="B154" t="s">
        <v>841</v>
      </c>
      <c r="C154" t="s">
        <v>946</v>
      </c>
      <c r="D154" s="1" t="s">
        <v>3141</v>
      </c>
      <c r="E154" t="s">
        <v>843</v>
      </c>
      <c r="G154" t="s">
        <v>844</v>
      </c>
      <c r="H154" t="s">
        <v>845</v>
      </c>
      <c r="I154" t="s">
        <v>2887</v>
      </c>
      <c r="J154" t="s">
        <v>3185</v>
      </c>
      <c r="L154" t="s">
        <v>2889</v>
      </c>
      <c r="M154" t="s">
        <v>423</v>
      </c>
      <c r="N154" t="s">
        <v>423</v>
      </c>
      <c r="AR154" s="4">
        <f t="shared" si="47"/>
        <v>0</v>
      </c>
      <c r="CK154" s="4">
        <f t="shared" si="48"/>
        <v>0</v>
      </c>
      <c r="FL154" s="4">
        <f t="shared" si="49"/>
        <v>0</v>
      </c>
      <c r="FO154" s="4">
        <f t="shared" si="50"/>
        <v>0</v>
      </c>
      <c r="FR154" s="4">
        <f t="shared" si="51"/>
        <v>0</v>
      </c>
      <c r="FU154" s="4">
        <f t="shared" si="52"/>
        <v>0</v>
      </c>
      <c r="FV154" s="4">
        <f t="shared" si="53"/>
        <v>0</v>
      </c>
      <c r="FW154" s="4" t="str">
        <f t="shared" si="46"/>
        <v>ORDINARIO</v>
      </c>
    </row>
    <row r="155" spans="1:179" x14ac:dyDescent="0.3">
      <c r="A155">
        <v>153</v>
      </c>
      <c r="B155" t="s">
        <v>841</v>
      </c>
      <c r="C155" t="s">
        <v>946</v>
      </c>
      <c r="D155" s="1" t="s">
        <v>3142</v>
      </c>
      <c r="E155" t="s">
        <v>843</v>
      </c>
      <c r="G155" t="s">
        <v>844</v>
      </c>
      <c r="H155" t="s">
        <v>845</v>
      </c>
      <c r="I155" t="s">
        <v>3174</v>
      </c>
      <c r="J155" t="s">
        <v>3186</v>
      </c>
      <c r="L155" t="s">
        <v>3158</v>
      </c>
      <c r="M155" t="s">
        <v>423</v>
      </c>
      <c r="N155" t="s">
        <v>423</v>
      </c>
      <c r="AR155" s="4">
        <f t="shared" si="47"/>
        <v>0</v>
      </c>
      <c r="CK155" s="4">
        <f t="shared" si="48"/>
        <v>0</v>
      </c>
      <c r="FL155" s="4">
        <f t="shared" si="49"/>
        <v>0</v>
      </c>
      <c r="FO155" s="4">
        <f t="shared" si="50"/>
        <v>0</v>
      </c>
      <c r="FR155" s="4">
        <f t="shared" si="51"/>
        <v>0</v>
      </c>
      <c r="FU155" s="4">
        <f t="shared" si="52"/>
        <v>0</v>
      </c>
      <c r="FV155" s="4">
        <f t="shared" si="53"/>
        <v>0</v>
      </c>
      <c r="FW155" s="4" t="str">
        <f t="shared" si="46"/>
        <v>ORDINARIO</v>
      </c>
    </row>
    <row r="156" spans="1:179" x14ac:dyDescent="0.3">
      <c r="A156">
        <v>154</v>
      </c>
      <c r="B156" t="s">
        <v>841</v>
      </c>
      <c r="C156" t="s">
        <v>946</v>
      </c>
      <c r="D156" t="s">
        <v>3143</v>
      </c>
      <c r="E156" t="s">
        <v>843</v>
      </c>
      <c r="G156" t="s">
        <v>844</v>
      </c>
      <c r="H156" t="s">
        <v>845</v>
      </c>
      <c r="I156" t="s">
        <v>1269</v>
      </c>
      <c r="J156" t="s">
        <v>3187</v>
      </c>
      <c r="L156" t="s">
        <v>421</v>
      </c>
      <c r="M156" t="s">
        <v>2604</v>
      </c>
      <c r="N156" t="s">
        <v>423</v>
      </c>
      <c r="O156">
        <v>73800</v>
      </c>
      <c r="AR156" s="4">
        <f t="shared" si="47"/>
        <v>0</v>
      </c>
      <c r="CK156" s="4">
        <f t="shared" si="48"/>
        <v>0</v>
      </c>
      <c r="FL156" s="4">
        <f t="shared" si="49"/>
        <v>0</v>
      </c>
      <c r="FO156" s="4">
        <f t="shared" si="50"/>
        <v>0</v>
      </c>
      <c r="FR156" s="4">
        <f t="shared" si="51"/>
        <v>0</v>
      </c>
      <c r="FU156" s="4">
        <f t="shared" si="52"/>
        <v>0</v>
      </c>
      <c r="FV156" s="4">
        <f t="shared" si="53"/>
        <v>0</v>
      </c>
      <c r="FW156" s="4" t="str">
        <f t="shared" si="46"/>
        <v>ORDINARIO</v>
      </c>
    </row>
    <row r="157" spans="1:179" x14ac:dyDescent="0.3">
      <c r="A157">
        <v>155</v>
      </c>
      <c r="B157" t="s">
        <v>841</v>
      </c>
      <c r="C157" t="s">
        <v>946</v>
      </c>
      <c r="D157" s="1" t="s">
        <v>3144</v>
      </c>
      <c r="E157" t="s">
        <v>843</v>
      </c>
      <c r="G157" t="s">
        <v>844</v>
      </c>
      <c r="H157" t="s">
        <v>845</v>
      </c>
      <c r="I157" t="s">
        <v>3175</v>
      </c>
      <c r="J157">
        <v>2510</v>
      </c>
      <c r="K157" s="9"/>
      <c r="L157" t="s">
        <v>1048</v>
      </c>
      <c r="M157" t="s">
        <v>423</v>
      </c>
      <c r="N157" t="s">
        <v>423</v>
      </c>
      <c r="O157">
        <v>72530</v>
      </c>
      <c r="AR157" s="4">
        <f t="shared" si="47"/>
        <v>0</v>
      </c>
      <c r="CK157" s="4">
        <f t="shared" si="48"/>
        <v>0</v>
      </c>
      <c r="FL157" s="4">
        <f t="shared" si="49"/>
        <v>0</v>
      </c>
      <c r="FO157" s="4">
        <f t="shared" si="50"/>
        <v>0</v>
      </c>
      <c r="FR157" s="4">
        <f t="shared" si="51"/>
        <v>0</v>
      </c>
      <c r="FU157" s="4">
        <f t="shared" si="52"/>
        <v>0</v>
      </c>
      <c r="FV157" s="4">
        <f t="shared" si="53"/>
        <v>0</v>
      </c>
      <c r="FW157" s="4" t="str">
        <f t="shared" si="46"/>
        <v>ORDINARIO</v>
      </c>
    </row>
    <row r="158" spans="1:179" x14ac:dyDescent="0.3">
      <c r="A158">
        <v>156</v>
      </c>
      <c r="B158" t="s">
        <v>577</v>
      </c>
      <c r="C158" t="s">
        <v>3210</v>
      </c>
      <c r="D158" t="s">
        <v>3211</v>
      </c>
      <c r="E158" t="s">
        <v>3212</v>
      </c>
      <c r="F158" t="s">
        <v>3213</v>
      </c>
      <c r="G158" t="s">
        <v>577</v>
      </c>
      <c r="H158" t="s">
        <v>743</v>
      </c>
      <c r="I158" t="s">
        <v>3214</v>
      </c>
      <c r="J158">
        <v>11</v>
      </c>
      <c r="L158" t="s">
        <v>421</v>
      </c>
      <c r="M158" t="s">
        <v>1225</v>
      </c>
      <c r="N158" t="s">
        <v>423</v>
      </c>
      <c r="O158">
        <v>74400</v>
      </c>
      <c r="P158">
        <v>2434360072</v>
      </c>
      <c r="Q158" s="3" t="s">
        <v>3215</v>
      </c>
      <c r="R158">
        <v>37</v>
      </c>
      <c r="S158">
        <v>1988</v>
      </c>
      <c r="V158">
        <v>2330.81</v>
      </c>
      <c r="W158">
        <v>1000</v>
      </c>
      <c r="X158">
        <v>1</v>
      </c>
      <c r="Y158">
        <v>2</v>
      </c>
      <c r="Z158">
        <v>2</v>
      </c>
      <c r="AA158">
        <v>2</v>
      </c>
      <c r="AB158">
        <v>2</v>
      </c>
      <c r="AC158">
        <v>0</v>
      </c>
      <c r="AD158" t="s">
        <v>3216</v>
      </c>
      <c r="AE158" t="s">
        <v>3217</v>
      </c>
      <c r="AM158">
        <v>3</v>
      </c>
      <c r="AN158">
        <v>700</v>
      </c>
      <c r="AO158">
        <v>5</v>
      </c>
      <c r="AP158" t="s">
        <v>2252</v>
      </c>
      <c r="AQ158" t="s">
        <v>430</v>
      </c>
      <c r="AR158" s="4">
        <f t="shared" si="47"/>
        <v>48</v>
      </c>
      <c r="AS158">
        <v>1</v>
      </c>
      <c r="AT158" t="s">
        <v>753</v>
      </c>
      <c r="AU158">
        <v>16</v>
      </c>
      <c r="AV158" t="s">
        <v>751</v>
      </c>
      <c r="AW158">
        <v>15</v>
      </c>
      <c r="AX158">
        <v>1</v>
      </c>
      <c r="AY158">
        <v>5</v>
      </c>
      <c r="AZ158" t="s">
        <v>791</v>
      </c>
      <c r="BA158">
        <v>3</v>
      </c>
      <c r="BB158" t="s">
        <v>774</v>
      </c>
      <c r="BE158">
        <v>1</v>
      </c>
      <c r="BF158" t="s">
        <v>3218</v>
      </c>
      <c r="BI158" t="s">
        <v>753</v>
      </c>
      <c r="BL158">
        <v>1</v>
      </c>
      <c r="BM158" t="s">
        <v>753</v>
      </c>
      <c r="CD158">
        <v>18</v>
      </c>
      <c r="CE158">
        <v>2</v>
      </c>
      <c r="CF158">
        <v>2</v>
      </c>
      <c r="CH158">
        <v>1</v>
      </c>
      <c r="CI158">
        <v>7</v>
      </c>
      <c r="CJ158">
        <v>8</v>
      </c>
      <c r="CK158" s="4">
        <f t="shared" si="48"/>
        <v>0</v>
      </c>
      <c r="CM158">
        <v>1</v>
      </c>
      <c r="DI158">
        <v>3</v>
      </c>
      <c r="DJ158" t="s">
        <v>775</v>
      </c>
      <c r="DK158">
        <v>3</v>
      </c>
      <c r="DL158">
        <v>80000</v>
      </c>
      <c r="DM158">
        <v>40000</v>
      </c>
      <c r="DN158">
        <v>50000</v>
      </c>
      <c r="DW158">
        <v>31</v>
      </c>
      <c r="DX158" t="s">
        <v>435</v>
      </c>
      <c r="DY158">
        <v>2025</v>
      </c>
      <c r="DZ158" t="s">
        <v>3219</v>
      </c>
      <c r="EA158" t="s">
        <v>3220</v>
      </c>
      <c r="EB158" t="s">
        <v>818</v>
      </c>
      <c r="EC158" t="s">
        <v>818</v>
      </c>
      <c r="ED158" t="s">
        <v>818</v>
      </c>
      <c r="EF158" t="s">
        <v>441</v>
      </c>
      <c r="EG158" t="s">
        <v>442</v>
      </c>
      <c r="FK158">
        <v>0</v>
      </c>
      <c r="FL158" s="4">
        <f t="shared" si="49"/>
        <v>0</v>
      </c>
      <c r="FM158" t="s">
        <v>453</v>
      </c>
      <c r="FN158">
        <v>120000</v>
      </c>
      <c r="FO158" s="4">
        <f t="shared" si="50"/>
        <v>85.714285714285708</v>
      </c>
      <c r="FP158" t="s">
        <v>3221</v>
      </c>
      <c r="FQ158">
        <v>50230</v>
      </c>
      <c r="FR158" s="4">
        <f t="shared" si="51"/>
        <v>25.114999999999998</v>
      </c>
      <c r="FS158" t="s">
        <v>454</v>
      </c>
      <c r="FT158">
        <v>5000</v>
      </c>
      <c r="FU158" s="4">
        <f t="shared" si="52"/>
        <v>0.33333333333333331</v>
      </c>
      <c r="FV158" s="4">
        <f t="shared" si="53"/>
        <v>111.16261904761903</v>
      </c>
      <c r="FW158" s="4" t="str">
        <f t="shared" si="46"/>
        <v>ALTO</v>
      </c>
    </row>
    <row r="159" spans="1:179" x14ac:dyDescent="0.3">
      <c r="A159">
        <v>157</v>
      </c>
      <c r="B159" t="s">
        <v>577</v>
      </c>
      <c r="C159" t="s">
        <v>3222</v>
      </c>
      <c r="D159" t="s">
        <v>3223</v>
      </c>
      <c r="E159" t="s">
        <v>3224</v>
      </c>
      <c r="F159" t="s">
        <v>3225</v>
      </c>
      <c r="G159" t="s">
        <v>577</v>
      </c>
      <c r="H159" t="s">
        <v>743</v>
      </c>
      <c r="I159" t="s">
        <v>3226</v>
      </c>
      <c r="J159" t="s">
        <v>3227</v>
      </c>
      <c r="L159" t="s">
        <v>421</v>
      </c>
      <c r="M159" t="s">
        <v>3228</v>
      </c>
      <c r="N159" t="s">
        <v>423</v>
      </c>
      <c r="O159">
        <v>74870</v>
      </c>
      <c r="R159">
        <v>43</v>
      </c>
      <c r="S159" t="s">
        <v>3229</v>
      </c>
      <c r="V159">
        <v>1278.8900000000001</v>
      </c>
      <c r="W159">
        <v>1278.8900000000001</v>
      </c>
      <c r="X159">
        <v>2</v>
      </c>
      <c r="Y159">
        <v>2</v>
      </c>
      <c r="Z159">
        <v>2</v>
      </c>
      <c r="AA159">
        <v>2</v>
      </c>
      <c r="AB159">
        <v>1</v>
      </c>
      <c r="AC159">
        <v>0</v>
      </c>
      <c r="AD159" t="s">
        <v>911</v>
      </c>
      <c r="AE159" t="s">
        <v>3244</v>
      </c>
      <c r="AM159">
        <v>3</v>
      </c>
      <c r="AN159">
        <v>10</v>
      </c>
      <c r="AO159">
        <v>5</v>
      </c>
      <c r="AP159" t="s">
        <v>2252</v>
      </c>
      <c r="AQ159" t="s">
        <v>430</v>
      </c>
      <c r="AR159" s="4">
        <f t="shared" si="47"/>
        <v>19</v>
      </c>
      <c r="AS159">
        <v>1</v>
      </c>
      <c r="AT159" t="s">
        <v>753</v>
      </c>
      <c r="AU159">
        <v>12</v>
      </c>
      <c r="AV159" t="s">
        <v>751</v>
      </c>
      <c r="AW159">
        <v>12</v>
      </c>
      <c r="AY159">
        <v>7</v>
      </c>
      <c r="AZ159" t="s">
        <v>791</v>
      </c>
      <c r="BA159">
        <v>3</v>
      </c>
      <c r="BB159" t="s">
        <v>792</v>
      </c>
      <c r="CD159">
        <v>2</v>
      </c>
      <c r="CF159">
        <v>2</v>
      </c>
      <c r="CH159">
        <v>1</v>
      </c>
      <c r="CI159">
        <v>1</v>
      </c>
      <c r="CJ159">
        <v>2</v>
      </c>
      <c r="CK159" s="4">
        <f t="shared" si="48"/>
        <v>44</v>
      </c>
      <c r="CL159">
        <v>11</v>
      </c>
      <c r="CM159">
        <v>2</v>
      </c>
      <c r="CN159">
        <v>11</v>
      </c>
      <c r="CO159">
        <v>11</v>
      </c>
      <c r="CP159">
        <v>11</v>
      </c>
      <c r="DK159">
        <v>3</v>
      </c>
      <c r="DL159">
        <v>50000</v>
      </c>
      <c r="DM159">
        <v>50000</v>
      </c>
      <c r="DN159">
        <v>50000</v>
      </c>
      <c r="DW159">
        <v>31</v>
      </c>
      <c r="DX159" t="s">
        <v>435</v>
      </c>
      <c r="DY159">
        <v>2025</v>
      </c>
      <c r="DZ159" t="s">
        <v>3230</v>
      </c>
      <c r="EA159" t="s">
        <v>3231</v>
      </c>
      <c r="EB159" t="s">
        <v>3232</v>
      </c>
      <c r="EC159" t="s">
        <v>3233</v>
      </c>
      <c r="ED159" t="s">
        <v>3234</v>
      </c>
      <c r="EF159" t="s">
        <v>441</v>
      </c>
      <c r="EG159" t="s">
        <v>442</v>
      </c>
      <c r="FK159">
        <v>0</v>
      </c>
      <c r="FL159" s="4">
        <f t="shared" si="49"/>
        <v>0</v>
      </c>
      <c r="FM159" t="s">
        <v>453</v>
      </c>
      <c r="FN159">
        <v>100000</v>
      </c>
      <c r="FO159" s="4">
        <f t="shared" si="50"/>
        <v>71.428571428571431</v>
      </c>
      <c r="FP159" t="s">
        <v>3221</v>
      </c>
      <c r="FQ159">
        <v>50000</v>
      </c>
      <c r="FR159" s="4">
        <f t="shared" si="51"/>
        <v>25</v>
      </c>
      <c r="FS159" t="s">
        <v>454</v>
      </c>
      <c r="FT159">
        <v>6000</v>
      </c>
      <c r="FU159" s="4">
        <f t="shared" si="52"/>
        <v>0.4</v>
      </c>
      <c r="FV159" s="4">
        <f t="shared" si="53"/>
        <v>96.828571428571436</v>
      </c>
      <c r="FW159" s="4" t="str">
        <f t="shared" si="46"/>
        <v>ALTO</v>
      </c>
    </row>
    <row r="160" spans="1:179" x14ac:dyDescent="0.3">
      <c r="A160">
        <v>158</v>
      </c>
      <c r="B160" t="s">
        <v>577</v>
      </c>
      <c r="C160" t="s">
        <v>3236</v>
      </c>
      <c r="D160" t="s">
        <v>3237</v>
      </c>
      <c r="E160" t="s">
        <v>3238</v>
      </c>
      <c r="F160" t="s">
        <v>3235</v>
      </c>
      <c r="G160" t="s">
        <v>577</v>
      </c>
      <c r="H160" t="s">
        <v>743</v>
      </c>
      <c r="I160" t="s">
        <v>3239</v>
      </c>
      <c r="J160" t="s">
        <v>3240</v>
      </c>
      <c r="L160" t="s">
        <v>3241</v>
      </c>
      <c r="M160" t="s">
        <v>3242</v>
      </c>
      <c r="N160" t="s">
        <v>3243</v>
      </c>
      <c r="O160">
        <v>41304</v>
      </c>
      <c r="R160">
        <v>34</v>
      </c>
      <c r="S160">
        <v>1991</v>
      </c>
      <c r="V160">
        <v>4757.6000000000004</v>
      </c>
      <c r="W160">
        <v>1060.6400000000001</v>
      </c>
      <c r="X160">
        <v>1</v>
      </c>
      <c r="Y160">
        <v>2</v>
      </c>
      <c r="Z160">
        <v>1</v>
      </c>
      <c r="AA160">
        <v>1</v>
      </c>
      <c r="AB160">
        <v>1</v>
      </c>
      <c r="AC160">
        <v>0</v>
      </c>
      <c r="AD160" t="s">
        <v>426</v>
      </c>
      <c r="AE160" t="s">
        <v>3244</v>
      </c>
      <c r="AM160">
        <v>3</v>
      </c>
      <c r="AN160">
        <v>20</v>
      </c>
      <c r="AO160">
        <v>2</v>
      </c>
      <c r="AP160" t="s">
        <v>2252</v>
      </c>
      <c r="AQ160" t="s">
        <v>430</v>
      </c>
      <c r="AR160" s="4">
        <f t="shared" si="47"/>
        <v>19</v>
      </c>
      <c r="AS160">
        <v>1</v>
      </c>
      <c r="AT160" t="s">
        <v>753</v>
      </c>
      <c r="AU160">
        <v>11</v>
      </c>
      <c r="AV160" t="s">
        <v>751</v>
      </c>
      <c r="AW160">
        <v>11</v>
      </c>
      <c r="AY160">
        <v>7</v>
      </c>
      <c r="AZ160" t="s">
        <v>791</v>
      </c>
      <c r="BA160">
        <v>3</v>
      </c>
      <c r="BB160" t="s">
        <v>1642</v>
      </c>
      <c r="CD160">
        <v>4</v>
      </c>
      <c r="CF160">
        <v>2</v>
      </c>
      <c r="CI160">
        <v>1</v>
      </c>
      <c r="CJ160">
        <v>1</v>
      </c>
      <c r="CK160" s="4">
        <f t="shared" si="48"/>
        <v>44</v>
      </c>
      <c r="CL160">
        <v>11</v>
      </c>
      <c r="CM160">
        <v>1</v>
      </c>
      <c r="CN160">
        <v>11</v>
      </c>
      <c r="CO160">
        <v>11</v>
      </c>
      <c r="CP160">
        <v>11</v>
      </c>
      <c r="DK160">
        <v>3</v>
      </c>
      <c r="DL160">
        <v>50000</v>
      </c>
      <c r="DM160">
        <v>50000</v>
      </c>
      <c r="DN160">
        <v>50000</v>
      </c>
      <c r="DW160">
        <v>29</v>
      </c>
      <c r="DX160" t="s">
        <v>435</v>
      </c>
      <c r="DY160">
        <v>2025</v>
      </c>
      <c r="DZ160" t="s">
        <v>3245</v>
      </c>
      <c r="EA160" t="s">
        <v>3246</v>
      </c>
      <c r="EB160" t="s">
        <v>2453</v>
      </c>
      <c r="EC160" t="s">
        <v>3247</v>
      </c>
      <c r="ED160" t="s">
        <v>3248</v>
      </c>
      <c r="FK160">
        <v>0</v>
      </c>
      <c r="FL160" s="4">
        <f t="shared" si="49"/>
        <v>0</v>
      </c>
      <c r="FM160" t="s">
        <v>453</v>
      </c>
      <c r="FN160">
        <v>100000</v>
      </c>
      <c r="FO160" s="4">
        <f t="shared" si="50"/>
        <v>71.428571428571431</v>
      </c>
      <c r="FP160" t="s">
        <v>3221</v>
      </c>
      <c r="FQ160">
        <v>50100</v>
      </c>
      <c r="FR160" s="4">
        <f t="shared" si="51"/>
        <v>25.05</v>
      </c>
      <c r="FS160" t="s">
        <v>454</v>
      </c>
      <c r="FT160">
        <v>7500</v>
      </c>
      <c r="FU160" s="4">
        <f t="shared" si="52"/>
        <v>0.5</v>
      </c>
      <c r="FV160" s="4">
        <f t="shared" si="53"/>
        <v>96.978571428571428</v>
      </c>
      <c r="FW160" s="4" t="str">
        <f t="shared" si="46"/>
        <v>ALTO</v>
      </c>
    </row>
    <row r="161" spans="1:179" x14ac:dyDescent="0.3">
      <c r="A161">
        <v>159</v>
      </c>
      <c r="B161" t="s">
        <v>577</v>
      </c>
      <c r="C161" t="s">
        <v>3250</v>
      </c>
      <c r="D161" t="s">
        <v>3251</v>
      </c>
      <c r="E161" t="s">
        <v>3252</v>
      </c>
      <c r="F161" t="s">
        <v>3249</v>
      </c>
      <c r="G161" t="s">
        <v>577</v>
      </c>
      <c r="H161" t="s">
        <v>743</v>
      </c>
      <c r="I161" t="s">
        <v>3253</v>
      </c>
      <c r="J161" t="s">
        <v>3254</v>
      </c>
      <c r="L161" t="s">
        <v>3255</v>
      </c>
      <c r="M161" t="s">
        <v>3256</v>
      </c>
      <c r="N161" t="s">
        <v>3243</v>
      </c>
      <c r="O161">
        <v>74670</v>
      </c>
      <c r="R161">
        <v>25</v>
      </c>
      <c r="S161">
        <v>2000</v>
      </c>
      <c r="V161">
        <v>4757.6000000000004</v>
      </c>
      <c r="W161">
        <v>174.53</v>
      </c>
      <c r="X161">
        <v>1</v>
      </c>
      <c r="Y161">
        <v>1</v>
      </c>
      <c r="Z161">
        <v>1</v>
      </c>
      <c r="AA161">
        <v>1</v>
      </c>
      <c r="AB161">
        <v>0</v>
      </c>
      <c r="AC161">
        <v>0</v>
      </c>
      <c r="AD161" t="s">
        <v>945</v>
      </c>
      <c r="AE161" t="s">
        <v>3244</v>
      </c>
      <c r="AM161">
        <v>3</v>
      </c>
      <c r="AN161">
        <v>450</v>
      </c>
      <c r="AO161">
        <v>2</v>
      </c>
      <c r="AP161" t="s">
        <v>2252</v>
      </c>
      <c r="AQ161" t="s">
        <v>430</v>
      </c>
      <c r="AR161" s="4">
        <f t="shared" si="47"/>
        <v>13</v>
      </c>
      <c r="AS161">
        <v>1</v>
      </c>
      <c r="AT161" t="s">
        <v>753</v>
      </c>
      <c r="AU161">
        <v>8</v>
      </c>
      <c r="AV161" t="s">
        <v>751</v>
      </c>
      <c r="AW161">
        <v>8</v>
      </c>
      <c r="AY161">
        <v>6</v>
      </c>
      <c r="AZ161" t="s">
        <v>791</v>
      </c>
      <c r="BA161">
        <v>3</v>
      </c>
      <c r="BB161" t="s">
        <v>792</v>
      </c>
      <c r="CF161">
        <v>2</v>
      </c>
      <c r="CI161">
        <v>2</v>
      </c>
      <c r="CJ161">
        <v>1</v>
      </c>
      <c r="CK161" s="4">
        <f t="shared" si="48"/>
        <v>28</v>
      </c>
      <c r="CL161">
        <v>7</v>
      </c>
      <c r="CM161">
        <v>1</v>
      </c>
      <c r="CN161">
        <v>7</v>
      </c>
      <c r="CO161">
        <v>7</v>
      </c>
      <c r="CP161">
        <v>7</v>
      </c>
      <c r="DK161">
        <v>3</v>
      </c>
      <c r="DL161">
        <v>50000</v>
      </c>
      <c r="DM161">
        <v>50000</v>
      </c>
      <c r="DN161">
        <v>50000</v>
      </c>
      <c r="DW161">
        <v>30</v>
      </c>
      <c r="DX161" t="s">
        <v>435</v>
      </c>
      <c r="DY161">
        <v>2025</v>
      </c>
      <c r="DZ161" t="s">
        <v>3261</v>
      </c>
      <c r="EA161" t="s">
        <v>3257</v>
      </c>
      <c r="EB161" t="s">
        <v>3258</v>
      </c>
      <c r="EC161" t="s">
        <v>3259</v>
      </c>
      <c r="ED161" t="s">
        <v>3260</v>
      </c>
      <c r="FK161">
        <v>0</v>
      </c>
      <c r="FL161" s="4">
        <f t="shared" si="49"/>
        <v>0</v>
      </c>
      <c r="FM161" t="s">
        <v>453</v>
      </c>
      <c r="FN161">
        <v>100000</v>
      </c>
      <c r="FO161" s="4">
        <f t="shared" si="50"/>
        <v>71.428571428571431</v>
      </c>
      <c r="FP161" t="s">
        <v>3221</v>
      </c>
      <c r="FQ161">
        <v>50100</v>
      </c>
      <c r="FR161" s="4">
        <f t="shared" si="51"/>
        <v>25.05</v>
      </c>
      <c r="FS161" t="s">
        <v>454</v>
      </c>
      <c r="FT161">
        <v>10000</v>
      </c>
      <c r="FU161" s="4">
        <f t="shared" si="52"/>
        <v>0.66666666666666663</v>
      </c>
      <c r="FV161" s="4">
        <f t="shared" si="53"/>
        <v>97.145238095238099</v>
      </c>
      <c r="FW161" s="4" t="str">
        <f t="shared" si="46"/>
        <v>ALTO</v>
      </c>
    </row>
    <row r="162" spans="1:179" x14ac:dyDescent="0.3">
      <c r="A162">
        <v>160</v>
      </c>
      <c r="B162" t="s">
        <v>577</v>
      </c>
      <c r="C162" t="s">
        <v>3262</v>
      </c>
      <c r="D162" t="s">
        <v>3263</v>
      </c>
      <c r="E162" t="s">
        <v>3264</v>
      </c>
      <c r="F162" t="s">
        <v>3265</v>
      </c>
      <c r="G162" t="s">
        <v>577</v>
      </c>
      <c r="H162" t="s">
        <v>743</v>
      </c>
      <c r="I162" t="s">
        <v>3266</v>
      </c>
      <c r="J162">
        <v>12</v>
      </c>
      <c r="L162" t="s">
        <v>3267</v>
      </c>
      <c r="M162" t="s">
        <v>3242</v>
      </c>
      <c r="N162" t="s">
        <v>3243</v>
      </c>
      <c r="O162">
        <v>41300</v>
      </c>
      <c r="R162">
        <v>4</v>
      </c>
      <c r="S162" t="s">
        <v>3268</v>
      </c>
      <c r="V162">
        <v>3477.15</v>
      </c>
      <c r="W162">
        <v>281.02999999999997</v>
      </c>
      <c r="X162">
        <v>1</v>
      </c>
      <c r="Y162">
        <v>2</v>
      </c>
      <c r="Z162">
        <v>2</v>
      </c>
      <c r="AA162">
        <v>2</v>
      </c>
      <c r="AB162">
        <v>1</v>
      </c>
      <c r="AC162">
        <v>0</v>
      </c>
      <c r="AD162" t="s">
        <v>911</v>
      </c>
      <c r="AE162" t="s">
        <v>3244</v>
      </c>
      <c r="AM162">
        <v>3</v>
      </c>
      <c r="AN162">
        <v>70</v>
      </c>
      <c r="AO162">
        <v>2</v>
      </c>
      <c r="AP162" t="s">
        <v>2252</v>
      </c>
      <c r="AQ162" t="s">
        <v>430</v>
      </c>
      <c r="AR162" s="4">
        <f t="shared" si="47"/>
        <v>21</v>
      </c>
      <c r="AS162">
        <v>1</v>
      </c>
      <c r="AT162" t="s">
        <v>753</v>
      </c>
      <c r="AU162">
        <v>11</v>
      </c>
      <c r="AV162" t="s">
        <v>751</v>
      </c>
      <c r="AW162">
        <v>11</v>
      </c>
      <c r="AY162">
        <v>7</v>
      </c>
      <c r="AZ162" t="s">
        <v>791</v>
      </c>
      <c r="BA162">
        <v>3</v>
      </c>
      <c r="BB162" t="s">
        <v>1642</v>
      </c>
      <c r="BE162">
        <v>1</v>
      </c>
      <c r="BF162" t="s">
        <v>3218</v>
      </c>
      <c r="CD162">
        <v>7</v>
      </c>
      <c r="CF162">
        <v>1</v>
      </c>
      <c r="CJ162">
        <v>1</v>
      </c>
      <c r="CK162" s="4">
        <f t="shared" si="48"/>
        <v>32</v>
      </c>
      <c r="CL162">
        <v>8</v>
      </c>
      <c r="CM162">
        <v>1</v>
      </c>
      <c r="CN162">
        <v>8</v>
      </c>
      <c r="CO162">
        <v>8</v>
      </c>
      <c r="CP162">
        <v>8</v>
      </c>
      <c r="DK162">
        <v>3</v>
      </c>
      <c r="DL162">
        <v>80000</v>
      </c>
      <c r="DM162">
        <v>70000</v>
      </c>
      <c r="DN162">
        <v>50000</v>
      </c>
      <c r="DW162">
        <v>30</v>
      </c>
      <c r="DX162" t="s">
        <v>435</v>
      </c>
      <c r="DY162">
        <v>2025</v>
      </c>
      <c r="DZ162" t="s">
        <v>3272</v>
      </c>
      <c r="EA162" t="s">
        <v>3270</v>
      </c>
      <c r="EB162" t="s">
        <v>439</v>
      </c>
      <c r="EC162" t="s">
        <v>3269</v>
      </c>
      <c r="ED162" t="s">
        <v>3271</v>
      </c>
      <c r="FK162">
        <v>0</v>
      </c>
      <c r="FL162" s="4">
        <f t="shared" si="49"/>
        <v>0</v>
      </c>
      <c r="FM162" t="s">
        <v>453</v>
      </c>
      <c r="FN162">
        <v>150000</v>
      </c>
      <c r="FO162" s="4">
        <f t="shared" si="50"/>
        <v>107.14285714285714</v>
      </c>
      <c r="FP162" t="s">
        <v>3221</v>
      </c>
      <c r="FQ162">
        <v>50130</v>
      </c>
      <c r="FR162" s="4">
        <f t="shared" si="51"/>
        <v>25.065000000000001</v>
      </c>
      <c r="FS162" t="s">
        <v>454</v>
      </c>
      <c r="FT162">
        <v>10000</v>
      </c>
      <c r="FU162" s="4">
        <f t="shared" si="52"/>
        <v>0.66666666666666663</v>
      </c>
      <c r="FV162" s="4">
        <f t="shared" si="53"/>
        <v>132.87452380952379</v>
      </c>
      <c r="FW162" s="4" t="str">
        <f t="shared" si="46"/>
        <v>ALTO</v>
      </c>
    </row>
    <row r="163" spans="1:179" x14ac:dyDescent="0.3">
      <c r="A163">
        <v>161</v>
      </c>
      <c r="AR163" s="4">
        <f t="shared" ref="AR163:AR194" si="54">+AS163+AU163+BE163+CD163+CE163+CF163+CG163+CH163+CI163+CW163</f>
        <v>0</v>
      </c>
      <c r="CK163" s="4">
        <f t="shared" si="48"/>
        <v>0</v>
      </c>
      <c r="FL163" s="4">
        <f t="shared" si="49"/>
        <v>0</v>
      </c>
      <c r="FO163" s="4">
        <f t="shared" si="50"/>
        <v>0</v>
      </c>
      <c r="FR163" s="4">
        <f t="shared" si="51"/>
        <v>0</v>
      </c>
      <c r="FU163" s="4">
        <f t="shared" si="52"/>
        <v>0</v>
      </c>
      <c r="FV163" s="4">
        <f t="shared" si="53"/>
        <v>0</v>
      </c>
      <c r="FW163" s="4" t="str">
        <f t="shared" si="46"/>
        <v>ORDINARIO</v>
      </c>
    </row>
    <row r="164" spans="1:179" x14ac:dyDescent="0.3">
      <c r="A164">
        <v>162</v>
      </c>
      <c r="AR164" s="4">
        <f t="shared" si="54"/>
        <v>0</v>
      </c>
      <c r="CK164" s="4">
        <f t="shared" si="48"/>
        <v>0</v>
      </c>
      <c r="FL164" s="4">
        <f t="shared" si="49"/>
        <v>0</v>
      </c>
      <c r="FO164" s="4">
        <f t="shared" si="50"/>
        <v>0</v>
      </c>
      <c r="FR164" s="4">
        <f t="shared" si="51"/>
        <v>0</v>
      </c>
      <c r="FU164" s="4">
        <f t="shared" si="52"/>
        <v>0</v>
      </c>
      <c r="FV164" s="4">
        <f t="shared" si="53"/>
        <v>0</v>
      </c>
      <c r="FW164" s="4" t="str">
        <f t="shared" si="46"/>
        <v>ORDINARIO</v>
      </c>
    </row>
    <row r="165" spans="1:179" x14ac:dyDescent="0.3">
      <c r="A165">
        <v>163</v>
      </c>
      <c r="AR165" s="4">
        <f t="shared" si="54"/>
        <v>0</v>
      </c>
      <c r="CK165" s="4">
        <f t="shared" si="48"/>
        <v>0</v>
      </c>
      <c r="FL165" s="4">
        <f t="shared" si="49"/>
        <v>0</v>
      </c>
      <c r="FO165" s="4">
        <f t="shared" si="50"/>
        <v>0</v>
      </c>
      <c r="FR165" s="4">
        <f t="shared" si="51"/>
        <v>0</v>
      </c>
      <c r="FU165" s="4">
        <f t="shared" si="52"/>
        <v>0</v>
      </c>
      <c r="FV165" s="4">
        <f t="shared" si="53"/>
        <v>0</v>
      </c>
      <c r="FW165" s="4" t="str">
        <f t="shared" si="46"/>
        <v>ORDINARIO</v>
      </c>
    </row>
    <row r="166" spans="1:179" x14ac:dyDescent="0.3">
      <c r="A166">
        <v>164</v>
      </c>
      <c r="AR166" s="4">
        <f t="shared" si="54"/>
        <v>0</v>
      </c>
      <c r="CK166" s="4">
        <f t="shared" si="48"/>
        <v>0</v>
      </c>
      <c r="FL166" s="4">
        <f t="shared" si="49"/>
        <v>0</v>
      </c>
      <c r="FO166" s="4">
        <f t="shared" si="50"/>
        <v>0</v>
      </c>
      <c r="FR166" s="4">
        <f t="shared" si="51"/>
        <v>0</v>
      </c>
      <c r="FU166" s="4">
        <f t="shared" si="52"/>
        <v>0</v>
      </c>
      <c r="FV166" s="4">
        <f t="shared" si="53"/>
        <v>0</v>
      </c>
      <c r="FW166" s="4" t="str">
        <f t="shared" si="46"/>
        <v>ORDINARIO</v>
      </c>
    </row>
    <row r="167" spans="1:179" x14ac:dyDescent="0.3">
      <c r="A167">
        <v>165</v>
      </c>
      <c r="AR167" s="4">
        <f t="shared" si="54"/>
        <v>0</v>
      </c>
      <c r="CK167" s="4">
        <f t="shared" si="48"/>
        <v>0</v>
      </c>
      <c r="FL167" s="4">
        <f t="shared" si="49"/>
        <v>0</v>
      </c>
      <c r="FO167" s="4">
        <f t="shared" si="50"/>
        <v>0</v>
      </c>
      <c r="FR167" s="4">
        <f t="shared" si="51"/>
        <v>0</v>
      </c>
      <c r="FU167" s="4">
        <f t="shared" si="52"/>
        <v>0</v>
      </c>
      <c r="FV167" s="4">
        <f t="shared" si="53"/>
        <v>0</v>
      </c>
      <c r="FW167" s="4" t="str">
        <f t="shared" si="46"/>
        <v>ORDINARIO</v>
      </c>
    </row>
    <row r="168" spans="1:179" x14ac:dyDescent="0.3">
      <c r="A168">
        <v>166</v>
      </c>
      <c r="AR168" s="4">
        <f t="shared" si="54"/>
        <v>0</v>
      </c>
      <c r="CK168" s="4">
        <f t="shared" si="48"/>
        <v>0</v>
      </c>
      <c r="FL168" s="4">
        <f t="shared" si="49"/>
        <v>0</v>
      </c>
      <c r="FO168" s="4">
        <f t="shared" si="50"/>
        <v>0</v>
      </c>
      <c r="FR168" s="4">
        <f t="shared" si="51"/>
        <v>0</v>
      </c>
      <c r="FU168" s="4">
        <f t="shared" si="52"/>
        <v>0</v>
      </c>
      <c r="FV168" s="4">
        <f t="shared" si="53"/>
        <v>0</v>
      </c>
      <c r="FW168" s="4" t="str">
        <f t="shared" si="46"/>
        <v>ORDINARIO</v>
      </c>
    </row>
    <row r="169" spans="1:179" x14ac:dyDescent="0.3">
      <c r="A169">
        <v>167</v>
      </c>
      <c r="AR169" s="4">
        <f t="shared" si="54"/>
        <v>0</v>
      </c>
      <c r="CK169" s="4">
        <f t="shared" si="48"/>
        <v>0</v>
      </c>
      <c r="FL169" s="4">
        <f t="shared" si="49"/>
        <v>0</v>
      </c>
      <c r="FO169" s="4">
        <f t="shared" si="50"/>
        <v>0</v>
      </c>
      <c r="FR169" s="4">
        <f t="shared" si="51"/>
        <v>0</v>
      </c>
      <c r="FU169" s="4">
        <f t="shared" si="52"/>
        <v>0</v>
      </c>
      <c r="FV169" s="4">
        <f t="shared" si="53"/>
        <v>0</v>
      </c>
      <c r="FW169" s="4" t="str">
        <f t="shared" si="46"/>
        <v>ORDINARIO</v>
      </c>
    </row>
    <row r="170" spans="1:179" x14ac:dyDescent="0.3">
      <c r="A170">
        <v>168</v>
      </c>
      <c r="AR170" s="4">
        <f t="shared" si="54"/>
        <v>0</v>
      </c>
      <c r="CK170" s="4">
        <f t="shared" si="48"/>
        <v>0</v>
      </c>
      <c r="FL170" s="4">
        <f t="shared" si="49"/>
        <v>0</v>
      </c>
      <c r="FO170" s="4">
        <f t="shared" si="50"/>
        <v>0</v>
      </c>
      <c r="FR170" s="4">
        <f t="shared" si="51"/>
        <v>0</v>
      </c>
      <c r="FU170" s="4">
        <f t="shared" si="52"/>
        <v>0</v>
      </c>
      <c r="FV170" s="4">
        <f t="shared" si="53"/>
        <v>0</v>
      </c>
      <c r="FW170" s="4" t="str">
        <f t="shared" si="46"/>
        <v>ORDINARIO</v>
      </c>
    </row>
    <row r="171" spans="1:179" x14ac:dyDescent="0.3">
      <c r="A171">
        <v>169</v>
      </c>
      <c r="AR171" s="4">
        <f t="shared" si="54"/>
        <v>0</v>
      </c>
      <c r="CK171" s="4">
        <f t="shared" si="48"/>
        <v>0</v>
      </c>
      <c r="FL171" s="4">
        <f t="shared" si="49"/>
        <v>0</v>
      </c>
      <c r="FO171" s="4">
        <f t="shared" si="50"/>
        <v>0</v>
      </c>
      <c r="FR171" s="4">
        <f t="shared" si="51"/>
        <v>0</v>
      </c>
      <c r="FU171" s="4">
        <f t="shared" si="52"/>
        <v>0</v>
      </c>
      <c r="FV171" s="4">
        <f t="shared" si="53"/>
        <v>0</v>
      </c>
      <c r="FW171" s="4" t="str">
        <f t="shared" si="46"/>
        <v>ORDINARIO</v>
      </c>
    </row>
    <row r="172" spans="1:179" x14ac:dyDescent="0.3">
      <c r="A172">
        <v>170</v>
      </c>
      <c r="AR172" s="4">
        <f t="shared" si="54"/>
        <v>0</v>
      </c>
      <c r="CK172" s="4">
        <f t="shared" si="48"/>
        <v>0</v>
      </c>
      <c r="FL172" s="4">
        <f t="shared" si="49"/>
        <v>0</v>
      </c>
      <c r="FO172" s="4">
        <f t="shared" si="50"/>
        <v>0</v>
      </c>
      <c r="FR172" s="4">
        <f t="shared" si="51"/>
        <v>0</v>
      </c>
      <c r="FU172" s="4">
        <f t="shared" si="52"/>
        <v>0</v>
      </c>
      <c r="FV172" s="4">
        <f t="shared" si="53"/>
        <v>0</v>
      </c>
      <c r="FW172" s="4" t="str">
        <f t="shared" si="46"/>
        <v>ORDINARIO</v>
      </c>
    </row>
    <row r="173" spans="1:179" x14ac:dyDescent="0.3">
      <c r="A173">
        <v>171</v>
      </c>
      <c r="AR173" s="4">
        <f t="shared" si="54"/>
        <v>0</v>
      </c>
      <c r="CK173" s="4">
        <f t="shared" si="48"/>
        <v>0</v>
      </c>
      <c r="FL173" s="4">
        <f t="shared" si="49"/>
        <v>0</v>
      </c>
      <c r="FO173" s="4">
        <f t="shared" si="50"/>
        <v>0</v>
      </c>
      <c r="FR173" s="4">
        <f t="shared" si="51"/>
        <v>0</v>
      </c>
      <c r="FU173" s="4">
        <f t="shared" si="52"/>
        <v>0</v>
      </c>
      <c r="FV173" s="4">
        <f t="shared" si="53"/>
        <v>0</v>
      </c>
      <c r="FW173" s="4" t="str">
        <f t="shared" si="46"/>
        <v>ORDINARIO</v>
      </c>
    </row>
    <row r="174" spans="1:179" x14ac:dyDescent="0.3">
      <c r="A174">
        <v>172</v>
      </c>
      <c r="AR174" s="4">
        <f t="shared" si="54"/>
        <v>0</v>
      </c>
      <c r="CK174" s="4">
        <f t="shared" ref="CK174:CK198" si="55">+CL174+CN174+CO174+CP174+CQ174</f>
        <v>0</v>
      </c>
      <c r="FL174" s="4">
        <f t="shared" ref="FL174:FL198" si="56">+FK174/3000</f>
        <v>0</v>
      </c>
      <c r="FO174" s="4">
        <f t="shared" ref="FO174:FO198" si="57">+FN174/1400</f>
        <v>0</v>
      </c>
      <c r="FR174" s="4">
        <f t="shared" ref="FR174:FR198" si="58">+FQ174/2000</f>
        <v>0</v>
      </c>
      <c r="FU174" s="4">
        <f t="shared" ref="FU174:FU198" si="59">+FT174/15000</f>
        <v>0</v>
      </c>
      <c r="FV174" s="4">
        <f t="shared" ref="FV174:FV198" si="60">+FL174+FO174+FR174+FU174</f>
        <v>0</v>
      </c>
      <c r="FW174" s="4" t="str">
        <f t="shared" si="46"/>
        <v>ORDINARIO</v>
      </c>
    </row>
    <row r="175" spans="1:179" x14ac:dyDescent="0.3">
      <c r="A175">
        <v>173</v>
      </c>
      <c r="AR175" s="4">
        <f t="shared" si="54"/>
        <v>0</v>
      </c>
      <c r="CK175" s="4">
        <f t="shared" si="55"/>
        <v>0</v>
      </c>
      <c r="FL175" s="4">
        <f t="shared" si="56"/>
        <v>0</v>
      </c>
      <c r="FO175" s="4">
        <f t="shared" si="57"/>
        <v>0</v>
      </c>
      <c r="FR175" s="4">
        <f t="shared" si="58"/>
        <v>0</v>
      </c>
      <c r="FU175" s="4">
        <f t="shared" si="59"/>
        <v>0</v>
      </c>
      <c r="FV175" s="4">
        <f t="shared" si="60"/>
        <v>0</v>
      </c>
      <c r="FW175" s="4" t="str">
        <f t="shared" si="46"/>
        <v>ORDINARIO</v>
      </c>
    </row>
    <row r="176" spans="1:179" x14ac:dyDescent="0.3">
      <c r="A176">
        <v>174</v>
      </c>
      <c r="AR176" s="4">
        <f t="shared" si="54"/>
        <v>0</v>
      </c>
      <c r="CK176" s="4">
        <f t="shared" si="55"/>
        <v>0</v>
      </c>
      <c r="FL176" s="4">
        <f t="shared" si="56"/>
        <v>0</v>
      </c>
      <c r="FO176" s="4">
        <f t="shared" si="57"/>
        <v>0</v>
      </c>
      <c r="FR176" s="4">
        <f t="shared" si="58"/>
        <v>0</v>
      </c>
      <c r="FU176" s="4">
        <f t="shared" si="59"/>
        <v>0</v>
      </c>
      <c r="FV176" s="4">
        <f t="shared" si="60"/>
        <v>0</v>
      </c>
      <c r="FW176" s="4" t="str">
        <f t="shared" si="46"/>
        <v>ORDINARIO</v>
      </c>
    </row>
    <row r="177" spans="1:179" x14ac:dyDescent="0.3">
      <c r="A177">
        <v>175</v>
      </c>
      <c r="AR177" s="4">
        <f t="shared" si="54"/>
        <v>0</v>
      </c>
      <c r="CK177" s="4">
        <f t="shared" si="55"/>
        <v>0</v>
      </c>
      <c r="FL177" s="4">
        <f t="shared" si="56"/>
        <v>0</v>
      </c>
      <c r="FO177" s="4">
        <f t="shared" si="57"/>
        <v>0</v>
      </c>
      <c r="FR177" s="4">
        <f t="shared" si="58"/>
        <v>0</v>
      </c>
      <c r="FU177" s="4">
        <f t="shared" si="59"/>
        <v>0</v>
      </c>
      <c r="FV177" s="4">
        <f t="shared" si="60"/>
        <v>0</v>
      </c>
      <c r="FW177" s="4" t="str">
        <f t="shared" si="46"/>
        <v>ORDINARIO</v>
      </c>
    </row>
    <row r="178" spans="1:179" x14ac:dyDescent="0.3">
      <c r="A178">
        <v>176</v>
      </c>
      <c r="AR178" s="4">
        <f t="shared" si="54"/>
        <v>0</v>
      </c>
      <c r="CK178" s="4">
        <f t="shared" si="55"/>
        <v>0</v>
      </c>
      <c r="FL178" s="4">
        <f t="shared" si="56"/>
        <v>0</v>
      </c>
      <c r="FO178" s="4">
        <f t="shared" si="57"/>
        <v>0</v>
      </c>
      <c r="FR178" s="4">
        <f t="shared" si="58"/>
        <v>0</v>
      </c>
      <c r="FU178" s="4">
        <f t="shared" si="59"/>
        <v>0</v>
      </c>
      <c r="FV178" s="4">
        <f t="shared" si="60"/>
        <v>0</v>
      </c>
      <c r="FW178" s="4" t="str">
        <f t="shared" si="46"/>
        <v>ORDINARIO</v>
      </c>
    </row>
    <row r="179" spans="1:179" x14ac:dyDescent="0.3">
      <c r="A179">
        <v>177</v>
      </c>
      <c r="AR179" s="4">
        <f t="shared" si="54"/>
        <v>0</v>
      </c>
      <c r="CK179" s="4">
        <f t="shared" si="55"/>
        <v>0</v>
      </c>
      <c r="FL179" s="4">
        <f t="shared" si="56"/>
        <v>0</v>
      </c>
      <c r="FO179" s="4">
        <f t="shared" si="57"/>
        <v>0</v>
      </c>
      <c r="FR179" s="4">
        <f t="shared" si="58"/>
        <v>0</v>
      </c>
      <c r="FU179" s="4">
        <f t="shared" si="59"/>
        <v>0</v>
      </c>
      <c r="FV179" s="4">
        <f t="shared" si="60"/>
        <v>0</v>
      </c>
      <c r="FW179" s="4" t="str">
        <f t="shared" si="46"/>
        <v>ORDINARIO</v>
      </c>
    </row>
    <row r="180" spans="1:179" x14ac:dyDescent="0.3">
      <c r="A180">
        <v>178</v>
      </c>
      <c r="AR180" s="4">
        <f t="shared" si="54"/>
        <v>0</v>
      </c>
      <c r="CK180" s="4">
        <f t="shared" si="55"/>
        <v>0</v>
      </c>
      <c r="FL180" s="4">
        <f t="shared" si="56"/>
        <v>0</v>
      </c>
      <c r="FO180" s="4">
        <f t="shared" si="57"/>
        <v>0</v>
      </c>
      <c r="FR180" s="4">
        <f t="shared" si="58"/>
        <v>0</v>
      </c>
      <c r="FU180" s="4">
        <f t="shared" si="59"/>
        <v>0</v>
      </c>
      <c r="FV180" s="4">
        <f t="shared" si="60"/>
        <v>0</v>
      </c>
      <c r="FW180" s="4" t="str">
        <f t="shared" si="46"/>
        <v>ORDINARIO</v>
      </c>
    </row>
    <row r="181" spans="1:179" x14ac:dyDescent="0.3">
      <c r="A181">
        <v>179</v>
      </c>
      <c r="AR181" s="4">
        <f t="shared" si="54"/>
        <v>0</v>
      </c>
      <c r="CK181" s="4">
        <f t="shared" si="55"/>
        <v>0</v>
      </c>
      <c r="FL181" s="4">
        <f t="shared" si="56"/>
        <v>0</v>
      </c>
      <c r="FO181" s="4">
        <f t="shared" si="57"/>
        <v>0</v>
      </c>
      <c r="FR181" s="4">
        <f t="shared" si="58"/>
        <v>0</v>
      </c>
      <c r="FU181" s="4">
        <f t="shared" si="59"/>
        <v>0</v>
      </c>
      <c r="FV181" s="4">
        <f t="shared" si="60"/>
        <v>0</v>
      </c>
      <c r="FW181" s="4" t="str">
        <f t="shared" si="46"/>
        <v>ORDINARIO</v>
      </c>
    </row>
    <row r="182" spans="1:179" x14ac:dyDescent="0.3">
      <c r="A182">
        <v>180</v>
      </c>
      <c r="AR182" s="4">
        <f t="shared" si="54"/>
        <v>0</v>
      </c>
      <c r="CK182" s="4">
        <f t="shared" si="55"/>
        <v>0</v>
      </c>
      <c r="FL182" s="4">
        <f t="shared" si="56"/>
        <v>0</v>
      </c>
      <c r="FO182" s="4">
        <f t="shared" si="57"/>
        <v>0</v>
      </c>
      <c r="FR182" s="4">
        <f t="shared" si="58"/>
        <v>0</v>
      </c>
      <c r="FU182" s="4">
        <f t="shared" si="59"/>
        <v>0</v>
      </c>
      <c r="FV182" s="4">
        <f t="shared" si="60"/>
        <v>0</v>
      </c>
      <c r="FW182" s="4" t="str">
        <f t="shared" si="46"/>
        <v>ORDINARIO</v>
      </c>
    </row>
    <row r="183" spans="1:179" x14ac:dyDescent="0.3">
      <c r="A183">
        <v>181</v>
      </c>
      <c r="AR183" s="4">
        <f t="shared" si="54"/>
        <v>0</v>
      </c>
      <c r="CK183" s="4">
        <f t="shared" si="55"/>
        <v>0</v>
      </c>
      <c r="FL183" s="4">
        <f t="shared" si="56"/>
        <v>0</v>
      </c>
      <c r="FO183" s="4">
        <f t="shared" si="57"/>
        <v>0</v>
      </c>
      <c r="FR183" s="4">
        <f t="shared" si="58"/>
        <v>0</v>
      </c>
      <c r="FU183" s="4">
        <f t="shared" si="59"/>
        <v>0</v>
      </c>
      <c r="FV183" s="4">
        <f t="shared" si="60"/>
        <v>0</v>
      </c>
      <c r="FW183" s="4" t="str">
        <f t="shared" si="46"/>
        <v>ORDINARIO</v>
      </c>
    </row>
    <row r="184" spans="1:179" x14ac:dyDescent="0.3">
      <c r="A184">
        <v>182</v>
      </c>
      <c r="AR184" s="4">
        <f t="shared" si="54"/>
        <v>0</v>
      </c>
      <c r="CK184" s="4">
        <f t="shared" si="55"/>
        <v>0</v>
      </c>
      <c r="FL184" s="4">
        <f t="shared" si="56"/>
        <v>0</v>
      </c>
      <c r="FO184" s="4">
        <f t="shared" si="57"/>
        <v>0</v>
      </c>
      <c r="FR184" s="4">
        <f t="shared" si="58"/>
        <v>0</v>
      </c>
      <c r="FU184" s="4">
        <f t="shared" si="59"/>
        <v>0</v>
      </c>
      <c r="FV184" s="4">
        <f t="shared" si="60"/>
        <v>0</v>
      </c>
      <c r="FW184" s="4" t="str">
        <f t="shared" si="46"/>
        <v>ORDINARIO</v>
      </c>
    </row>
    <row r="185" spans="1:179" x14ac:dyDescent="0.3">
      <c r="A185">
        <v>183</v>
      </c>
      <c r="AR185" s="4">
        <f t="shared" si="54"/>
        <v>0</v>
      </c>
      <c r="CK185" s="4">
        <f t="shared" si="55"/>
        <v>0</v>
      </c>
      <c r="FL185" s="4">
        <f t="shared" si="56"/>
        <v>0</v>
      </c>
      <c r="FO185" s="4">
        <f t="shared" si="57"/>
        <v>0</v>
      </c>
      <c r="FR185" s="4">
        <f t="shared" si="58"/>
        <v>0</v>
      </c>
      <c r="FU185" s="4">
        <f t="shared" si="59"/>
        <v>0</v>
      </c>
      <c r="FV185" s="4">
        <f t="shared" si="60"/>
        <v>0</v>
      </c>
      <c r="FW185" s="4" t="str">
        <f t="shared" si="46"/>
        <v>ORDINARIO</v>
      </c>
    </row>
    <row r="186" spans="1:179" x14ac:dyDescent="0.3">
      <c r="A186">
        <v>184</v>
      </c>
      <c r="AR186" s="4">
        <f t="shared" si="54"/>
        <v>0</v>
      </c>
      <c r="CK186" s="4">
        <f t="shared" si="55"/>
        <v>0</v>
      </c>
      <c r="FL186" s="4">
        <f t="shared" si="56"/>
        <v>0</v>
      </c>
      <c r="FO186" s="4">
        <f t="shared" si="57"/>
        <v>0</v>
      </c>
      <c r="FR186" s="4">
        <f t="shared" si="58"/>
        <v>0</v>
      </c>
      <c r="FU186" s="4">
        <f t="shared" si="59"/>
        <v>0</v>
      </c>
      <c r="FV186" s="4">
        <f t="shared" si="60"/>
        <v>0</v>
      </c>
      <c r="FW186" s="4" t="str">
        <f t="shared" si="46"/>
        <v>ORDINARIO</v>
      </c>
    </row>
    <row r="187" spans="1:179" x14ac:dyDescent="0.3">
      <c r="A187">
        <v>185</v>
      </c>
      <c r="AR187" s="4">
        <f t="shared" si="54"/>
        <v>0</v>
      </c>
      <c r="CK187" s="4">
        <f t="shared" si="55"/>
        <v>0</v>
      </c>
      <c r="FL187" s="4">
        <f t="shared" si="56"/>
        <v>0</v>
      </c>
      <c r="FO187" s="4">
        <f t="shared" si="57"/>
        <v>0</v>
      </c>
      <c r="FR187" s="4">
        <f t="shared" si="58"/>
        <v>0</v>
      </c>
      <c r="FU187" s="4">
        <f t="shared" si="59"/>
        <v>0</v>
      </c>
      <c r="FV187" s="4">
        <f t="shared" si="60"/>
        <v>0</v>
      </c>
      <c r="FW187" s="4" t="str">
        <f t="shared" si="46"/>
        <v>ORDINARIO</v>
      </c>
    </row>
    <row r="188" spans="1:179" x14ac:dyDescent="0.3">
      <c r="A188">
        <v>186</v>
      </c>
      <c r="AR188" s="4">
        <f t="shared" si="54"/>
        <v>0</v>
      </c>
      <c r="CK188" s="4">
        <f t="shared" si="55"/>
        <v>0</v>
      </c>
      <c r="FL188" s="4">
        <f t="shared" si="56"/>
        <v>0</v>
      </c>
      <c r="FO188" s="4">
        <f t="shared" si="57"/>
        <v>0</v>
      </c>
      <c r="FR188" s="4">
        <f t="shared" si="58"/>
        <v>0</v>
      </c>
      <c r="FU188" s="4">
        <f t="shared" si="59"/>
        <v>0</v>
      </c>
      <c r="FV188" s="4">
        <f t="shared" si="60"/>
        <v>0</v>
      </c>
      <c r="FW188" s="4" t="str">
        <f t="shared" si="46"/>
        <v>ORDINARIO</v>
      </c>
    </row>
    <row r="189" spans="1:179" x14ac:dyDescent="0.3">
      <c r="A189">
        <v>187</v>
      </c>
      <c r="AR189" s="4">
        <f t="shared" si="54"/>
        <v>0</v>
      </c>
      <c r="CK189" s="4">
        <f t="shared" si="55"/>
        <v>0</v>
      </c>
      <c r="FL189" s="4">
        <f t="shared" si="56"/>
        <v>0</v>
      </c>
      <c r="FO189" s="4">
        <f t="shared" si="57"/>
        <v>0</v>
      </c>
      <c r="FR189" s="4">
        <f t="shared" si="58"/>
        <v>0</v>
      </c>
      <c r="FU189" s="4">
        <f t="shared" si="59"/>
        <v>0</v>
      </c>
      <c r="FV189" s="4">
        <f t="shared" si="60"/>
        <v>0</v>
      </c>
      <c r="FW189" s="4" t="str">
        <f t="shared" si="46"/>
        <v>ORDINARIO</v>
      </c>
    </row>
    <row r="190" spans="1:179" x14ac:dyDescent="0.3">
      <c r="A190">
        <v>188</v>
      </c>
      <c r="AR190" s="4">
        <f t="shared" si="54"/>
        <v>0</v>
      </c>
      <c r="CK190" s="4">
        <f t="shared" si="55"/>
        <v>0</v>
      </c>
      <c r="FL190" s="4">
        <f t="shared" si="56"/>
        <v>0</v>
      </c>
      <c r="FO190" s="4">
        <f t="shared" si="57"/>
        <v>0</v>
      </c>
      <c r="FR190" s="4">
        <f t="shared" si="58"/>
        <v>0</v>
      </c>
      <c r="FU190" s="4">
        <f t="shared" si="59"/>
        <v>0</v>
      </c>
      <c r="FV190" s="4">
        <f t="shared" si="60"/>
        <v>0</v>
      </c>
      <c r="FW190" s="4" t="str">
        <f t="shared" si="46"/>
        <v>ORDINARIO</v>
      </c>
    </row>
    <row r="191" spans="1:179" x14ac:dyDescent="0.3">
      <c r="A191">
        <v>189</v>
      </c>
      <c r="AR191" s="4">
        <f t="shared" si="54"/>
        <v>0</v>
      </c>
      <c r="CK191" s="4">
        <f t="shared" si="55"/>
        <v>0</v>
      </c>
      <c r="FL191" s="4">
        <f t="shared" si="56"/>
        <v>0</v>
      </c>
      <c r="FO191" s="4">
        <f t="shared" si="57"/>
        <v>0</v>
      </c>
      <c r="FR191" s="4">
        <f t="shared" si="58"/>
        <v>0</v>
      </c>
      <c r="FU191" s="4">
        <f t="shared" si="59"/>
        <v>0</v>
      </c>
      <c r="FV191" s="4">
        <f t="shared" si="60"/>
        <v>0</v>
      </c>
      <c r="FW191" s="4" t="str">
        <f t="shared" si="46"/>
        <v>ORDINARIO</v>
      </c>
    </row>
    <row r="192" spans="1:179" x14ac:dyDescent="0.3">
      <c r="A192">
        <v>190</v>
      </c>
      <c r="AR192" s="4">
        <f t="shared" si="54"/>
        <v>0</v>
      </c>
      <c r="CK192" s="4">
        <f t="shared" si="55"/>
        <v>0</v>
      </c>
      <c r="FL192" s="4">
        <f t="shared" si="56"/>
        <v>0</v>
      </c>
      <c r="FO192" s="4">
        <f t="shared" si="57"/>
        <v>0</v>
      </c>
      <c r="FR192" s="4">
        <f t="shared" si="58"/>
        <v>0</v>
      </c>
      <c r="FU192" s="4">
        <f t="shared" si="59"/>
        <v>0</v>
      </c>
      <c r="FV192" s="4">
        <f t="shared" si="60"/>
        <v>0</v>
      </c>
      <c r="FW192" s="4" t="str">
        <f t="shared" ref="FW192:FW198" si="61">IF(W192&gt;=3000,"ALTO",IF(FV192&gt;=1,"ALTO","ORDINARIO"))</f>
        <v>ORDINARIO</v>
      </c>
    </row>
    <row r="193" spans="1:179" x14ac:dyDescent="0.3">
      <c r="A193">
        <v>191</v>
      </c>
      <c r="AR193" s="4">
        <f t="shared" si="54"/>
        <v>0</v>
      </c>
      <c r="CK193" s="4">
        <f t="shared" si="55"/>
        <v>0</v>
      </c>
      <c r="FL193" s="4">
        <f t="shared" si="56"/>
        <v>0</v>
      </c>
      <c r="FO193" s="4">
        <f t="shared" si="57"/>
        <v>0</v>
      </c>
      <c r="FR193" s="4">
        <f t="shared" si="58"/>
        <v>0</v>
      </c>
      <c r="FU193" s="4">
        <f t="shared" si="59"/>
        <v>0</v>
      </c>
      <c r="FV193" s="4">
        <f t="shared" si="60"/>
        <v>0</v>
      </c>
      <c r="FW193" s="4" t="str">
        <f t="shared" si="61"/>
        <v>ORDINARIO</v>
      </c>
    </row>
    <row r="194" spans="1:179" x14ac:dyDescent="0.3">
      <c r="A194">
        <v>192</v>
      </c>
      <c r="AR194" s="4">
        <f t="shared" si="54"/>
        <v>0</v>
      </c>
      <c r="CK194" s="4">
        <f t="shared" si="55"/>
        <v>0</v>
      </c>
      <c r="FL194" s="4">
        <f t="shared" si="56"/>
        <v>0</v>
      </c>
      <c r="FO194" s="4">
        <f t="shared" si="57"/>
        <v>0</v>
      </c>
      <c r="FR194" s="4">
        <f t="shared" si="58"/>
        <v>0</v>
      </c>
      <c r="FU194" s="4">
        <f t="shared" si="59"/>
        <v>0</v>
      </c>
      <c r="FV194" s="4">
        <f t="shared" si="60"/>
        <v>0</v>
      </c>
      <c r="FW194" s="4" t="str">
        <f t="shared" si="61"/>
        <v>ORDINARIO</v>
      </c>
    </row>
    <row r="195" spans="1:179" x14ac:dyDescent="0.3">
      <c r="A195">
        <v>193</v>
      </c>
      <c r="AR195" s="4">
        <f t="shared" ref="AR195:AR198" si="62">+AS195+AU195+BE195+CD195+CE195+CF195+CG195+CH195+CI195+CW195</f>
        <v>0</v>
      </c>
      <c r="CK195" s="4">
        <f t="shared" si="55"/>
        <v>0</v>
      </c>
      <c r="FL195" s="4">
        <f t="shared" si="56"/>
        <v>0</v>
      </c>
      <c r="FO195" s="4">
        <f t="shared" si="57"/>
        <v>0</v>
      </c>
      <c r="FR195" s="4">
        <f t="shared" si="58"/>
        <v>0</v>
      </c>
      <c r="FU195" s="4">
        <f t="shared" si="59"/>
        <v>0</v>
      </c>
      <c r="FV195" s="4">
        <f t="shared" si="60"/>
        <v>0</v>
      </c>
      <c r="FW195" s="4" t="str">
        <f t="shared" si="61"/>
        <v>ORDINARIO</v>
      </c>
    </row>
    <row r="196" spans="1:179" x14ac:dyDescent="0.3">
      <c r="A196">
        <v>194</v>
      </c>
      <c r="AR196" s="4">
        <f t="shared" si="62"/>
        <v>0</v>
      </c>
      <c r="CK196" s="4">
        <f t="shared" si="55"/>
        <v>0</v>
      </c>
      <c r="FL196" s="4">
        <f t="shared" si="56"/>
        <v>0</v>
      </c>
      <c r="FO196" s="4">
        <f t="shared" si="57"/>
        <v>0</v>
      </c>
      <c r="FR196" s="4">
        <f t="shared" si="58"/>
        <v>0</v>
      </c>
      <c r="FU196" s="4">
        <f t="shared" si="59"/>
        <v>0</v>
      </c>
      <c r="FV196" s="4">
        <f t="shared" si="60"/>
        <v>0</v>
      </c>
      <c r="FW196" s="4" t="str">
        <f t="shared" si="61"/>
        <v>ORDINARIO</v>
      </c>
    </row>
    <row r="197" spans="1:179" x14ac:dyDescent="0.3">
      <c r="A197">
        <v>195</v>
      </c>
      <c r="AR197" s="4">
        <f t="shared" si="62"/>
        <v>0</v>
      </c>
      <c r="CK197" s="4">
        <f t="shared" si="55"/>
        <v>0</v>
      </c>
      <c r="FL197" s="4">
        <f t="shared" si="56"/>
        <v>0</v>
      </c>
      <c r="FO197" s="4">
        <f t="shared" si="57"/>
        <v>0</v>
      </c>
      <c r="FR197" s="4">
        <f t="shared" si="58"/>
        <v>0</v>
      </c>
      <c r="FU197" s="4">
        <f t="shared" si="59"/>
        <v>0</v>
      </c>
      <c r="FV197" s="4">
        <f t="shared" si="60"/>
        <v>0</v>
      </c>
      <c r="FW197" s="4" t="str">
        <f t="shared" si="61"/>
        <v>ORDINARIO</v>
      </c>
    </row>
    <row r="198" spans="1:179" x14ac:dyDescent="0.3">
      <c r="A198">
        <v>196</v>
      </c>
      <c r="AR198" s="4">
        <f t="shared" si="62"/>
        <v>0</v>
      </c>
      <c r="CK198" s="4">
        <f t="shared" si="55"/>
        <v>0</v>
      </c>
      <c r="FL198" s="4">
        <f t="shared" si="56"/>
        <v>0</v>
      </c>
      <c r="FO198" s="4">
        <f t="shared" si="57"/>
        <v>0</v>
      </c>
      <c r="FR198" s="4">
        <f t="shared" si="58"/>
        <v>0</v>
      </c>
      <c r="FU198" s="4">
        <f t="shared" si="59"/>
        <v>0</v>
      </c>
      <c r="FV198" s="4">
        <f t="shared" si="60"/>
        <v>0</v>
      </c>
      <c r="FW198" s="4" t="str">
        <f t="shared" si="61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FV14 KD14:LJ42 A14:A201 D15:FV58 B15:C68 GL43:GW43 GY43:HA43 HC43:HD43 HF43 HK43 HP43:HR43 IC43 IE43 IH43:IJ43 IL43 FX44:IM60 EM59:FV60 D59:EL62 EM61:IM62 D63:IM63 D64:AO68 AP64:IM72 B69:AO72 B73:IM201 A202:IM208">
    <cfRule type="expression" dxfId="40" priority="582">
      <formula>$A3=$A$1</formula>
    </cfRule>
  </conditionalFormatting>
  <conditionalFormatting sqref="AP1048576">
    <cfRule type="expression" dxfId="39" priority="1">
      <formula>$A1048576=$A$1</formula>
    </cfRule>
  </conditionalFormatting>
  <conditionalFormatting sqref="AW2:AX2">
    <cfRule type="expression" dxfId="38" priority="581">
      <formula>$A2=$A$1</formula>
    </cfRule>
  </conditionalFormatting>
  <conditionalFormatting sqref="BG2:BH2">
    <cfRule type="expression" dxfId="37" priority="580">
      <formula>$A2=$A$1</formula>
    </cfRule>
  </conditionalFormatting>
  <conditionalFormatting sqref="EE2">
    <cfRule type="expression" dxfId="36" priority="579">
      <formula>$A2=$A$1</formula>
    </cfRule>
  </conditionalFormatting>
  <conditionalFormatting sqref="EH2">
    <cfRule type="expression" dxfId="35" priority="578">
      <formula>$A2=$A$1</formula>
    </cfRule>
  </conditionalFormatting>
  <conditionalFormatting sqref="EK2">
    <cfRule type="expression" dxfId="34" priority="577">
      <formula>$A2=$A$1</formula>
    </cfRule>
  </conditionalFormatting>
  <conditionalFormatting sqref="FV3:FW198">
    <cfRule type="expression" dxfId="33" priority="499">
      <formula>$A3=$A$1</formula>
    </cfRule>
  </conditionalFormatting>
  <conditionalFormatting sqref="FX2:GC2">
    <cfRule type="expression" dxfId="32" priority="586">
      <formula>#REF!=$A$1</formula>
    </cfRule>
  </conditionalFormatting>
  <conditionalFormatting sqref="GD43:GK43">
    <cfRule type="expression" dxfId="31" priority="77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395">
      <formula>$A3=$A$2</formula>
    </cfRule>
  </conditionalFormatting>
  <conditionalFormatting sqref="GX43">
    <cfRule type="expression" dxfId="29" priority="76">
      <formula>$A43=$A$2</formula>
    </cfRule>
  </conditionalFormatting>
  <conditionalFormatting sqref="HB43">
    <cfRule type="expression" dxfId="28" priority="75">
      <formula>$A43=$A$2</formula>
    </cfRule>
  </conditionalFormatting>
  <conditionalFormatting sqref="HE43">
    <cfRule type="expression" dxfId="27" priority="74">
      <formula>$A43=$A$2</formula>
    </cfRule>
  </conditionalFormatting>
  <conditionalFormatting sqref="HG43:HJ43">
    <cfRule type="expression" dxfId="26" priority="70">
      <formula>$A43=$A$2</formula>
    </cfRule>
  </conditionalFormatting>
  <conditionalFormatting sqref="HL43:HO43">
    <cfRule type="expression" dxfId="25" priority="66">
      <formula>$A43=$A$2</formula>
    </cfRule>
  </conditionalFormatting>
  <conditionalFormatting sqref="HS43:IB43">
    <cfRule type="expression" dxfId="24" priority="56">
      <formula>$A43=$A$2</formula>
    </cfRule>
  </conditionalFormatting>
  <conditionalFormatting sqref="ID43">
    <cfRule type="expression" dxfId="23" priority="55">
      <formula>$A43=$A$2</formula>
    </cfRule>
  </conditionalFormatting>
  <conditionalFormatting sqref="IF43:IG43">
    <cfRule type="expression" dxfId="22" priority="53">
      <formula>$A43=$A$2</formula>
    </cfRule>
  </conditionalFormatting>
  <conditionalFormatting sqref="IK43">
    <cfRule type="expression" dxfId="21" priority="52">
      <formula>$A43=$A$2</formula>
    </cfRule>
  </conditionalFormatting>
  <conditionalFormatting sqref="IM43:IR43">
    <cfRule type="expression" dxfId="20" priority="46">
      <formula>$A43=$A$2</formula>
    </cfRule>
  </conditionalFormatting>
  <conditionalFormatting sqref="IN25:IS26">
    <cfRule type="expression" dxfId="19" priority="24">
      <formula>$A25=$A$2</formula>
    </cfRule>
  </conditionalFormatting>
  <conditionalFormatting sqref="IU43">
    <cfRule type="expression" dxfId="18" priority="45">
      <formula>$A43=$A$2</formula>
    </cfRule>
  </conditionalFormatting>
  <conditionalFormatting sqref="IU25:IV26">
    <cfRule type="expression" dxfId="17" priority="22">
      <formula>$A25=$A$2</formula>
    </cfRule>
  </conditionalFormatting>
  <conditionalFormatting sqref="JB25:JB26">
    <cfRule type="expression" dxfId="16" priority="21">
      <formula>$A25=$A$2</formula>
    </cfRule>
  </conditionalFormatting>
  <conditionalFormatting sqref="JB43">
    <cfRule type="expression" dxfId="15" priority="44">
      <formula>$A43=$A$2</formula>
    </cfRule>
  </conditionalFormatting>
  <conditionalFormatting sqref="JE25:JJ26">
    <cfRule type="expression" dxfId="14" priority="15">
      <formula>$A25=$A$2</formula>
    </cfRule>
  </conditionalFormatting>
  <conditionalFormatting sqref="JF43">
    <cfRule type="expression" dxfId="13" priority="43">
      <formula>$A43=$A$2</formula>
    </cfRule>
  </conditionalFormatting>
  <conditionalFormatting sqref="JH43:JJ43">
    <cfRule type="expression" dxfId="12" priority="40">
      <formula>$A43=$A$2</formula>
    </cfRule>
  </conditionalFormatting>
  <conditionalFormatting sqref="JM43">
    <cfRule type="expression" dxfId="11" priority="39">
      <formula>$A43=$A$2</formula>
    </cfRule>
  </conditionalFormatting>
  <conditionalFormatting sqref="JM25:JS26">
    <cfRule type="expression" dxfId="10" priority="8">
      <formula>$A25=$A$2</formula>
    </cfRule>
  </conditionalFormatting>
  <conditionalFormatting sqref="JP43:JU43">
    <cfRule type="expression" dxfId="9" priority="33">
      <formula>$A43=$A$2</formula>
    </cfRule>
  </conditionalFormatting>
  <conditionalFormatting sqref="JT24:JT26">
    <cfRule type="expression" dxfId="8" priority="7">
      <formula>$A24=$A$2</formula>
    </cfRule>
  </conditionalFormatting>
  <conditionalFormatting sqref="JU25:JU26">
    <cfRule type="expression" dxfId="7" priority="6">
      <formula>$A25=$A$2</formula>
    </cfRule>
  </conditionalFormatting>
  <conditionalFormatting sqref="JW25:JW26">
    <cfRule type="expression" dxfId="6" priority="5">
      <formula>$A25=$A$2</formula>
    </cfRule>
  </conditionalFormatting>
  <conditionalFormatting sqref="JW43">
    <cfRule type="expression" dxfId="5" priority="32">
      <formula>$A43=$A$2</formula>
    </cfRule>
  </conditionalFormatting>
  <conditionalFormatting sqref="JZ25:JZ26">
    <cfRule type="expression" dxfId="4" priority="4">
      <formula>$A25=$A$2</formula>
    </cfRule>
  </conditionalFormatting>
  <conditionalFormatting sqref="JZ43">
    <cfRule type="expression" dxfId="3" priority="31">
      <formula>$A43=$A$2</formula>
    </cfRule>
  </conditionalFormatting>
  <conditionalFormatting sqref="KB43">
    <cfRule type="expression" dxfId="2" priority="30">
      <formula>$A43=$A$2</formula>
    </cfRule>
  </conditionalFormatting>
  <conditionalFormatting sqref="KB25:KC26">
    <cfRule type="expression" dxfId="1" priority="2">
      <formula>$A25=$A$2</formula>
    </cfRule>
  </conditionalFormatting>
  <conditionalFormatting sqref="KD2:LJ2">
    <cfRule type="expression" dxfId="0" priority="574">
      <formula>#REF!=$A$1</formula>
    </cfRule>
  </conditionalFormatting>
  <dataValidations count="3">
    <dataValidation type="list" allowBlank="1" showInputMessage="1" showErrorMessage="1" sqref="B3:B78 B80:B107" xr:uid="{41C0D522-5D90-43F5-9DB3-E0F81FDE0774}">
      <formula1>"BANCO, BBVA, COMPARTAMOS, DHL, GASOLINERA, GENERAL, GDL, UVP"</formula1>
    </dataValidation>
    <dataValidation type="list" allowBlank="1" showInputMessage="1" showErrorMessage="1" sqref="B79" xr:uid="{D5CD9EE6-9E02-4584-93C4-B4A613E84A37}">
      <formula1>"BANCO, BBVA, COMPARTAMOS, DHL, GASERA, GASOLINERA, GENERAL, GDL, UVP"</formula1>
    </dataValidation>
    <dataValidation type="list" allowBlank="1" showInputMessage="1" showErrorMessage="1" sqref="B108:B201" xr:uid="{698B2D01-D9D0-465D-9DA5-82506F2A004B}">
      <formula1>"BANCO, BBVA, COMPARTAMOS, DHL, ESTAFETA,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  <hyperlink ref="Q91" r:id="rId58" xr:uid="{09EA88F6-770D-455C-BEBC-7088DD676E40}"/>
    <hyperlink ref="Q92" r:id="rId59" xr:uid="{67D348E8-45F4-4E03-A649-E51DAC7CCD9D}"/>
    <hyperlink ref="Q93" r:id="rId60" xr:uid="{AF6848FD-3357-4EF6-AE87-797C120C33AF}"/>
    <hyperlink ref="Q94" r:id="rId61" xr:uid="{7FD5C3B5-6934-4004-BED0-1FE5363BD542}"/>
    <hyperlink ref="Q100" r:id="rId62" xr:uid="{AEF7422C-FE06-4678-BB38-292B3DC8A973}"/>
    <hyperlink ref="Q101" r:id="rId63" xr:uid="{3EEC51D1-1175-427A-AD1B-B2FA33DAE2FB}"/>
    <hyperlink ref="Q105" r:id="rId64" xr:uid="{6E0D60EF-9E87-419D-BDEC-FDC083CBA1B6}"/>
    <hyperlink ref="Q106" r:id="rId65" xr:uid="{A89F835C-908F-45D3-815D-C53FF1765D6A}"/>
    <hyperlink ref="Q107" r:id="rId66" xr:uid="{A5DC3454-5E72-40B8-8913-C1542AF6DAB2}"/>
    <hyperlink ref="Q108" r:id="rId67" xr:uid="{E12C6610-B367-40BB-98E1-6C768DE3F7C8}"/>
    <hyperlink ref="Q109" r:id="rId68" xr:uid="{46C9041F-5905-4018-8C69-0D643D0EE4C4}"/>
    <hyperlink ref="Q110" r:id="rId69" xr:uid="{31C7841D-9F35-43AE-A5C8-5A3079985D3B}"/>
    <hyperlink ref="Q111" r:id="rId70" xr:uid="{1CE143E8-4C91-4DE2-8A58-BF0323AA879A}"/>
    <hyperlink ref="Q112" r:id="rId71" xr:uid="{3DD4F39B-BD9C-4687-8FDF-DFEB14C1926B}"/>
    <hyperlink ref="Q113" r:id="rId72" xr:uid="{FDC8E387-82FF-4512-A076-68B633D3E53C}"/>
    <hyperlink ref="Q114" r:id="rId73" xr:uid="{B93B83F4-4FAB-4798-AE72-855DDC384C94}"/>
    <hyperlink ref="Q115" r:id="rId74" xr:uid="{3B3508AF-9A68-4790-8581-3D6DF91E7EB6}"/>
    <hyperlink ref="Q116" r:id="rId75" xr:uid="{CCB62FC7-C2F4-448F-B04B-46ADF0EB10E1}"/>
    <hyperlink ref="Q117" r:id="rId76" xr:uid="{59D90B9F-A262-4B6D-8401-6324603AF556}"/>
    <hyperlink ref="Q118" r:id="rId77" xr:uid="{AF6265D6-B9AC-4CE2-AFA2-B2F9CDE6C39E}"/>
    <hyperlink ref="Q119" r:id="rId78" xr:uid="{DF338ED7-4AB8-477D-83F6-8323AEBEF7E1}"/>
    <hyperlink ref="Q120" r:id="rId79" xr:uid="{B89F55C7-0874-47C1-A341-B07DE6682AD8}"/>
    <hyperlink ref="Q121" r:id="rId80" xr:uid="{987AB0BC-FBAC-464B-9621-E2F5F6089840}"/>
    <hyperlink ref="Q122" r:id="rId81" xr:uid="{EB729DFE-2C3E-4604-AB0C-00D75F40D5ED}"/>
    <hyperlink ref="Q123" r:id="rId82" xr:uid="{18A7CB9A-778C-4217-9D5C-10AF74F3AACA}"/>
    <hyperlink ref="Q124" r:id="rId83" xr:uid="{0A8FEA8F-E47A-4E8A-A5E6-EB6F020835F6}"/>
    <hyperlink ref="Q125" r:id="rId84" xr:uid="{7E87B35C-B775-4E8B-8FFE-87BC2E540863}"/>
    <hyperlink ref="Q126" r:id="rId85" xr:uid="{030710B6-7C9E-40C4-8910-1AF014414433}"/>
    <hyperlink ref="Q127" r:id="rId86" xr:uid="{5A6B8ABC-6871-44A4-8FB5-50B6465AD834}"/>
    <hyperlink ref="Q128" r:id="rId87" xr:uid="{41490482-97CA-46F7-83D9-938AEE9F0635}"/>
    <hyperlink ref="Q129" r:id="rId88" xr:uid="{72E3F51C-5496-4486-AAB8-084DFD6281FA}"/>
    <hyperlink ref="Q158" r:id="rId89" xr:uid="{728E6BD1-AA36-4F14-91C7-FEE99B3A3D9F}"/>
  </hyperlinks>
  <pageMargins left="0.7" right="0.7" top="0.75" bottom="0.75" header="0.3" footer="0.3"/>
  <pageSetup orientation="portrait" horizontalDpi="4294967294" verticalDpi="0" r:id="rId90"/>
  <drawing r:id="rId91"/>
  <legacyDrawing r:id="rId9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93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F1" workbookViewId="0">
      <selection activeCell="HJ1" sqref="HJ1"/>
    </sheetView>
  </sheetViews>
  <sheetFormatPr baseColWidth="10" defaultRowHeight="14.4" x14ac:dyDescent="0.3"/>
  <sheetData>
    <row r="1" spans="1:310" x14ac:dyDescent="0.3">
      <c r="A1">
        <f>+BD!A1</f>
        <v>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1712</v>
      </c>
      <c r="U1" t="s">
        <v>1713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1717</v>
      </c>
      <c r="BK1" t="s">
        <v>1718</v>
      </c>
      <c r="BL1" t="s">
        <v>3</v>
      </c>
      <c r="BM1" t="s">
        <v>4</v>
      </c>
      <c r="BN1" t="s">
        <v>2059</v>
      </c>
      <c r="BO1" t="s">
        <v>2060</v>
      </c>
      <c r="BP1" t="s">
        <v>2061</v>
      </c>
      <c r="BQ1" t="s">
        <v>2062</v>
      </c>
      <c r="BR1" t="s">
        <v>2063</v>
      </c>
      <c r="BS1" t="s">
        <v>2064</v>
      </c>
      <c r="BT1" t="s">
        <v>2065</v>
      </c>
      <c r="BU1" t="s">
        <v>2066</v>
      </c>
      <c r="BV1" t="s">
        <v>2067</v>
      </c>
      <c r="BW1" t="s">
        <v>2068</v>
      </c>
      <c r="BX1" t="s">
        <v>2069</v>
      </c>
      <c r="BY1" t="s">
        <v>2070</v>
      </c>
      <c r="BZ1" t="s">
        <v>2071</v>
      </c>
      <c r="CA1" t="s">
        <v>2072</v>
      </c>
      <c r="CB1" t="s">
        <v>2073</v>
      </c>
      <c r="CC1" t="s">
        <v>2074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2118</v>
      </c>
      <c r="CN1" t="s">
        <v>9</v>
      </c>
      <c r="CO1" t="s">
        <v>10</v>
      </c>
      <c r="CP1" t="s">
        <v>11</v>
      </c>
      <c r="CQ1" t="s">
        <v>12</v>
      </c>
      <c r="CR1" t="s">
        <v>1719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1726</v>
      </c>
      <c r="DP1" t="s">
        <v>1727</v>
      </c>
      <c r="DQ1" t="s">
        <v>1728</v>
      </c>
      <c r="DR1" t="s">
        <v>1729</v>
      </c>
      <c r="DS1" t="s">
        <v>1734</v>
      </c>
      <c r="DT1" t="s">
        <v>1735</v>
      </c>
      <c r="DU1" t="s">
        <v>1736</v>
      </c>
      <c r="DV1" t="s">
        <v>1737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1720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1733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1743</v>
      </c>
      <c r="JS1" t="s">
        <v>1744</v>
      </c>
      <c r="JT1" t="s">
        <v>1745</v>
      </c>
      <c r="JU1" t="s">
        <v>1746</v>
      </c>
      <c r="JV1" t="s">
        <v>1747</v>
      </c>
      <c r="JW1" t="s">
        <v>1748</v>
      </c>
      <c r="JX1" t="s">
        <v>1749</v>
      </c>
      <c r="JY1" t="s">
        <v>1750</v>
      </c>
      <c r="JZ1" t="s">
        <v>1751</v>
      </c>
      <c r="KA1" t="s">
        <v>1752</v>
      </c>
      <c r="KB1" t="s">
        <v>1753</v>
      </c>
      <c r="KC1" t="s">
        <v>1754</v>
      </c>
      <c r="KD1" t="s">
        <v>2119</v>
      </c>
      <c r="KE1" t="s">
        <v>2121</v>
      </c>
      <c r="KF1" t="s">
        <v>2122</v>
      </c>
      <c r="KG1" t="s">
        <v>2123</v>
      </c>
      <c r="KH1" t="s">
        <v>2124</v>
      </c>
      <c r="KI1" t="s">
        <v>2125</v>
      </c>
      <c r="KJ1" t="s">
        <v>2126</v>
      </c>
      <c r="KK1" t="s">
        <v>2127</v>
      </c>
      <c r="KL1" t="s">
        <v>2128</v>
      </c>
      <c r="KM1" t="s">
        <v>2129</v>
      </c>
      <c r="KN1" t="s">
        <v>2130</v>
      </c>
      <c r="KO1" t="s">
        <v>2131</v>
      </c>
      <c r="KP1" t="s">
        <v>2132</v>
      </c>
      <c r="KQ1" t="s">
        <v>2139</v>
      </c>
      <c r="KR1" t="s">
        <v>2140</v>
      </c>
      <c r="KS1" t="s">
        <v>2141</v>
      </c>
      <c r="KT1" t="s">
        <v>2142</v>
      </c>
      <c r="KU1" t="s">
        <v>2143</v>
      </c>
      <c r="KV1" t="s">
        <v>2144</v>
      </c>
      <c r="KW1" t="s">
        <v>2137</v>
      </c>
      <c r="KX1" t="s">
        <v>2138</v>
      </c>
    </row>
    <row r="2" spans="1:310" x14ac:dyDescent="0.3">
      <c r="B2" t="str">
        <f>VLOOKUP($A$1,BD!$A$3:$IF$210,2, FALSE)</f>
        <v>BBVA</v>
      </c>
      <c r="C2" t="str">
        <f>VLOOKUP($A$1,BD!$A$3:$IF$210,3, FALSE)</f>
        <v>BBVA MEXICO S.A. INSTITUCION DE BANCA MULTIPLE GRUPO FINANCIERO BBVA MEXICO</v>
      </c>
      <c r="D2" t="str">
        <f>VLOOKUP($A$1,BD!$A$3:$IF$210,4, FALSE)</f>
        <v>CR 3758 PUEBLA OFICINA PRINCIPAL</v>
      </c>
      <c r="E2" t="str">
        <f>VLOOKUP($A$1,BD!$A$3:$IF$210,5, FALSE)</f>
        <v>BBA 830831 LJ2</v>
      </c>
      <c r="F2">
        <f>VLOOKUP($A$1,BD!$A$3:$IF$210,6, FALSE)</f>
        <v>0</v>
      </c>
      <c r="G2" t="str">
        <f>VLOOKUP($A$1,BD!$A$3:$IF$210,7, FALSE)</f>
        <v>BANCO</v>
      </c>
      <c r="H2" t="str">
        <f>VLOOKUP($A$1,BD!$A$3:$IF$210,8, FALSE)</f>
        <v>INTERMEDIACIÓN FINANCIERA, GESTIÓN DE CUENTAS Y TRANSACCIONES, PRÉSTAMOS Y CRÉDITOS, SERVICIOS DE INVERSIÓN, ASESORAMIENTO FINANCIERO Y CUMPLIMIENTO DE REGULACIONES BANCARIAS</v>
      </c>
      <c r="I2" t="str">
        <f>VLOOKUP($A$1,BD!$A$3:$IF$210,9, FALSE)</f>
        <v>REFORMA</v>
      </c>
      <c r="J2" t="str">
        <f>VLOOKUP($A$1,BD!$A$3:$IF$210,10, FALSE)</f>
        <v>113 A</v>
      </c>
      <c r="K2">
        <f>VLOOKUP($A$1,BD!$A$3:$IF$210,11, FALSE)</f>
        <v>0</v>
      </c>
      <c r="L2" t="str">
        <f>VLOOKUP($A$1,BD!$A$3:$IF$210,12, FALSE)</f>
        <v>CENTRO</v>
      </c>
      <c r="M2" t="str">
        <f>VLOOKUP($A$1,BD!$A$3:$IF$210,13, FALSE)</f>
        <v>PUEBLA</v>
      </c>
      <c r="N2" t="str">
        <f>VLOOKUP($A$1,BD!$A$3:$IF$210,14, FALSE)</f>
        <v>PUEBLA</v>
      </c>
      <c r="O2">
        <f>VLOOKUP($A$1,BD!$A$3:$IF$210,15, FALSE)</f>
        <v>72000</v>
      </c>
      <c r="P2">
        <f>VLOOKUP($A$1,BD!$A$3:$IF$210,16, FALSE)</f>
        <v>2222320040</v>
      </c>
      <c r="Q2">
        <f>VLOOKUP($A$1,BD!$A$3:$IF$210,17, FALSE)</f>
        <v>0</v>
      </c>
      <c r="R2">
        <f>VLOOKUP($A$1,BD!$A$3:$IF$210,18, FALSE)</f>
        <v>90</v>
      </c>
      <c r="S2" t="str">
        <f>VLOOKUP($A$1,BD!$A$3:$IF$210,19, FALSE)</f>
        <v>11 DE SEPTIEMBRE DE 1934</v>
      </c>
      <c r="T2" t="str">
        <f>VLOOKUP($A$1,BD!$A$3:$IF$210,20, FALSE)</f>
        <v>REG. PROTECCION CIVIL TERCER ACREDITADO</v>
      </c>
      <c r="U2" t="str">
        <f>VLOOKUP($A$1,BD!$A$3:$IF$210,21, FALSE)</f>
        <v>SGyDU-DGRPC-PREGIR-21/2024</v>
      </c>
      <c r="V2">
        <f>VLOOKUP($A$1,BD!$A$3:$IF$210,22, FALSE)</f>
        <v>1398.08</v>
      </c>
      <c r="W2">
        <f>VLOOKUP($A$1,BD!$A$3:$IF$210,23, FALSE)</f>
        <v>1627.18</v>
      </c>
      <c r="X2">
        <f>VLOOKUP($A$1,BD!$A$3:$IF$210,24, FALSE)</f>
        <v>1</v>
      </c>
      <c r="Y2" t="str">
        <f>VLOOKUP($A$1,BD!$A$3:$IF$210,25, FALSE)</f>
        <v>PLANTA BAJA Y SOTANO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1</v>
      </c>
      <c r="AC2">
        <f>VLOOKUP($A$1,BD!$A$3:$IF$210,29, FALSE)</f>
        <v>0</v>
      </c>
      <c r="AD2" t="str">
        <f>VLOOKUP($A$1,BD!$A$3:$IF$210,30, FALSE)</f>
        <v>0 CAJONES</v>
      </c>
      <c r="AE2" t="str">
        <f>VLOOKUP($A$1,BD!$A$3:$IF$210,31, FALSE)</f>
        <v>EDUARDO NAVA DEVEAUX</v>
      </c>
      <c r="AF2" t="str">
        <f>VLOOKUP($A$1,BD!$A$3:$IF$210,32, FALSE)</f>
        <v>YAZMIN TORRES GARCIA</v>
      </c>
      <c r="AG2">
        <f>VLOOKUP($A$1,BD!$A$3:$IF$210,33, FALSE)</f>
        <v>23</v>
      </c>
      <c r="AH2">
        <f>VLOOKUP($A$1,BD!$A$3:$IF$210,34, FALSE)</f>
        <v>0</v>
      </c>
      <c r="AI2">
        <f>VLOOKUP($A$1,BD!$A$3:$IF$210,35, FALSE)</f>
        <v>6</v>
      </c>
      <c r="AJ2">
        <f>VLOOKUP($A$1,BD!$A$3:$IF$210,36, FALSE)</f>
        <v>17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400</v>
      </c>
      <c r="AO2">
        <f>VLOOKUP($A$1,BD!$A$3:$IF$210,41, FALSE)</f>
        <v>6</v>
      </c>
      <c r="AP2" t="str">
        <f>VLOOKUP($A$1,BD!$A$3:$IF$210,42, FALSE)</f>
        <v>LUNES - VIERNES</v>
      </c>
      <c r="AQ2" t="str">
        <f>VLOOKUP($A$1,BD!$A$3:$IF$210,43, FALSE)</f>
        <v>08:30 A 16:00 HORAS</v>
      </c>
      <c r="AR2">
        <f>VLOOKUP($A$1,BD!$A$3:$IF$210,44, FALSE)</f>
        <v>23</v>
      </c>
      <c r="AS2">
        <f>VLOOKUP($A$1,BD!$A$3:$IF$210,45, FALSE)</f>
        <v>2</v>
      </c>
      <c r="AT2" t="str">
        <f>VLOOKUP($A$1,BD!$A$3:$IF$210,46, FALSE)</f>
        <v>AREA EXTERNA</v>
      </c>
      <c r="AU2">
        <f>VLOOKUP($A$1,BD!$A$3:$IF$210,47, FALSE)</f>
        <v>8</v>
      </c>
      <c r="AV2" t="str">
        <f>VLOOKUP($A$1,BD!$A$3:$IF$210,48, FALSE)</f>
        <v>AREA INTERNA, CAJAS, AREA CLIENTES, ON LINE</v>
      </c>
      <c r="AW2">
        <f>VLOOKUP($A$1,BD!$A$3:$IF$210,49, FALSE)</f>
        <v>7</v>
      </c>
      <c r="AX2">
        <f>VLOOKUP($A$1,BD!$A$3:$IF$210,50, FALSE)</f>
        <v>1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2</v>
      </c>
      <c r="BF2" t="str">
        <f>VLOOKUP($A$1,BD!$A$3:$IF$210,58, FALSE)</f>
        <v>BOTONERA Y ESTROBO</v>
      </c>
      <c r="BG2">
        <f>VLOOKUP($A$1,BD!$A$3:$IF$210,59, FALSE)</f>
        <v>0</v>
      </c>
      <c r="BH2">
        <f>VLOOKUP($A$1,BD!$A$3:$IF$210,60, FALSE)</f>
        <v>2</v>
      </c>
      <c r="BI2" t="str">
        <f>VLOOKUP($A$1,BD!$A$3:$IF$210,61, FALSE)</f>
        <v>AREA INTERNA Y AREA EXTERNA</v>
      </c>
      <c r="BJ2">
        <f>VLOOKUP($A$1,BD!$A$3:$IF$210,62, FALSE)</f>
        <v>8</v>
      </c>
      <c r="BK2">
        <f>VLOOKUP($A$1,BD!$A$3:$IF$210,63, FALSE)</f>
        <v>11</v>
      </c>
      <c r="BL2">
        <f>VLOOKUP($A$1,BD!$A$3:$IF$210,64, FALSE)</f>
        <v>19</v>
      </c>
      <c r="BM2" t="str">
        <f>VLOOKUP($A$1,BD!$A$3:$IF$210,65, FALSE)</f>
        <v>EN TODO EL BANCO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7</v>
      </c>
      <c r="CE2">
        <f>VLOOKUP($A$1,BD!$A$3:$IF$210,83, FALSE)</f>
        <v>0</v>
      </c>
      <c r="CF2">
        <f>VLOOKUP($A$1,BD!$A$3:$IF$210,84, FALSE)</f>
        <v>2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2</v>
      </c>
      <c r="CJ2">
        <f>VLOOKUP($A$1,BD!$A$3:$IF$210,88, FALSE)</f>
        <v>1</v>
      </c>
      <c r="CK2">
        <f>VLOOKUP($A$1,BD!$A$3:$IF$210,89, FALSE)</f>
        <v>6</v>
      </c>
      <c r="CL2">
        <f>VLOOKUP($A$1,BD!$A$3:$IF$210,90, FALSE)</f>
        <v>4</v>
      </c>
      <c r="CM2">
        <f>VLOOKUP($A$1,BD!$A$3:$IF$210,91, FALSE)</f>
        <v>1</v>
      </c>
      <c r="CN2">
        <f>VLOOKUP($A$1,BD!$A$3:$IF$210,92, FALSE)</f>
        <v>0</v>
      </c>
      <c r="CO2">
        <f>VLOOKUP($A$1,BD!$A$3:$IF$210,93, FALSE)</f>
        <v>1</v>
      </c>
      <c r="CP2">
        <f>VLOOKUP($A$1,BD!$A$3:$IF$210,94, FALSE)</f>
        <v>1</v>
      </c>
      <c r="CQ2">
        <f>VLOOKUP($A$1,BD!$A$3:$IF$210,95, FALSE)</f>
        <v>0</v>
      </c>
      <c r="CR2">
        <f>VLOOKUP($A$1,BD!$A$3:$IF$210,96, FALSE)</f>
        <v>5</v>
      </c>
      <c r="CS2">
        <f>VLOOKUP($A$1,BD!$A$3:$IF$210,97, FALSE)</f>
        <v>7</v>
      </c>
      <c r="CT2" t="str">
        <f>VLOOKUP($A$1,BD!$A$3:$IF$210,98, FALSE)</f>
        <v>AREA INTERNA Y AREA EXTERNA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4</v>
      </c>
      <c r="DD2" t="str">
        <f>VLOOKUP($A$1,BD!$A$3:$IF$210,108, FALSE)</f>
        <v>OFICINA GERENTE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2</v>
      </c>
      <c r="DH2" t="str">
        <f>VLOOKUP($A$1,BD!$A$3:$IF$210,112, FALSE)</f>
        <v>ON LINE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 t="str">
        <f>VLOOKUP($A$1,BD!$A$3:$IF$210,119, FALSE)</f>
        <v>SISMO</v>
      </c>
      <c r="DP2" t="str">
        <f>VLOOKUP($A$1,BD!$A$3:$IF$210,120, FALSE)</f>
        <v>VOLCANES</v>
      </c>
      <c r="DQ2" s="5" t="str">
        <f>VLOOKUP($A$1,BD!$A$3:$IF$210,121, FALSE)</f>
        <v>INUNDACION</v>
      </c>
      <c r="DR2" t="str">
        <f>VLOOKUP($A$1,BD!$A$3:$IF$210,122, FALSE)</f>
        <v>GRANIZADAS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9</v>
      </c>
      <c r="DX2" t="str">
        <f>VLOOKUP($A$1,BD!$A$3:$IF$210,128, FALSE)</f>
        <v>FEBRERO</v>
      </c>
      <c r="DY2">
        <f>VLOOKUP($A$1,BD!$A$3:$IF$210,129, FALSE)</f>
        <v>2024</v>
      </c>
      <c r="DZ2" t="str">
        <f>VLOOKUP($A$1,BD!$A$3:$IF$210,130, FALSE)</f>
        <v>19.044631886925664, -98.1991180818777</v>
      </c>
      <c r="EA2" t="str">
        <f>VLOOKUP($A$1,BD!$A$3:$IF$210,131, FALSE)</f>
        <v>AVENIDA REFORMA</v>
      </c>
      <c r="EB2" t="str">
        <f>VLOOKUP($A$1,BD!$A$3:$IF$210,132, FALSE)</f>
        <v>LOCALES DE USO COMERCIAL</v>
      </c>
      <c r="EC2" t="str">
        <f>VLOOKUP($A$1,BD!$A$3:$IF$210,133, FALSE)</f>
        <v xml:space="preserve">CENTRO JOYERO ANTIQUE </v>
      </c>
      <c r="ED2" t="str">
        <f>VLOOKUP($A$1,BD!$A$3:$IF$210,134, FALSE)</f>
        <v xml:space="preserve">CENTRO JOYERO ANTIQUE </v>
      </c>
      <c r="EE2" t="str">
        <f>VLOOKUP($A$1,BD!$A$3:$IF$210,135, FALSE)</f>
        <v>UBICADO EN EL PRIMER CUADRO DE LA CIUDAD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 t="str">
        <f>VLOOKUP($A$1,BD!$A$3:$IF$210,138, FALSE)</f>
        <v>M810264</v>
      </c>
      <c r="EI2" t="str">
        <f>VLOOKUP($A$1,BD!$A$3:$IF$210,139, FALSE)</f>
        <v>VIANEY LUNA LUNA</v>
      </c>
      <c r="EJ2" t="str">
        <f>VLOOKUP($A$1,BD!$A$3:$IF$210,140, FALSE)</f>
        <v>JEFE DE CAJAS</v>
      </c>
      <c r="EK2" t="str">
        <f>VLOOKUP($A$1,BD!$A$3:$IF$210,141, FALSE)</f>
        <v>M911389</v>
      </c>
      <c r="EL2" t="str">
        <f>VLOOKUP($A$1,BD!$A$3:$IF$210,142, FALSE)</f>
        <v>MONSERRAT CABALLERO GUARNEROS</v>
      </c>
      <c r="EM2" t="str">
        <f>VLOOKUP($A$1,BD!$A$3:$IF$210,143, FALSE)</f>
        <v>AUXILIAR JEFE DE CAJAS</v>
      </c>
      <c r="EN2" t="str">
        <f>VLOOKUP($A$1,BD!$A$3:$IF$210,144, FALSE)</f>
        <v>M901651</v>
      </c>
      <c r="EO2" t="str">
        <f>VLOOKUP($A$1,BD!$A$3:$IF$210,145, FALSE)</f>
        <v>ROBERTO DANIEL SANTAMARIA MARIN</v>
      </c>
      <c r="EP2" t="str">
        <f>VLOOKUP($A$1,BD!$A$3:$IF$210,146, FALSE)</f>
        <v>CAJERO UNIVERSAL B</v>
      </c>
      <c r="EQ2" t="str">
        <f>VLOOKUP($A$1,BD!$A$3:$IF$210,147, FALSE)</f>
        <v>MB88226</v>
      </c>
      <c r="ER2" t="str">
        <f>VLOOKUP($A$1,BD!$A$3:$IF$210,148, FALSE)</f>
        <v>CRISTIAN EDUARDO SASTRE VENTURA</v>
      </c>
      <c r="ES2" t="str">
        <f>VLOOKUP($A$1,BD!$A$3:$IF$210,149, FALSE)</f>
        <v>BANQUERO</v>
      </c>
      <c r="ET2" t="str">
        <f>VLOOKUP($A$1,BD!$A$3:$IF$210,150, FALSE)</f>
        <v>MI17553</v>
      </c>
      <c r="EU2" t="str">
        <f>VLOOKUP($A$1,BD!$A$3:$IF$210,151, FALSE)</f>
        <v>ALEJANDRO SANCHEZ SANCHEZ</v>
      </c>
      <c r="EV2" t="str">
        <f>VLOOKUP($A$1,BD!$A$3:$IF$210,152, FALSE)</f>
        <v>ASESOR DIGITAL</v>
      </c>
      <c r="EW2" t="str">
        <f>VLOOKUP($A$1,BD!$A$3:$IF$210,153, FALSE)</f>
        <v>MI23073</v>
      </c>
      <c r="EX2" t="str">
        <f>VLOOKUP($A$1,BD!$A$3:$IF$210,154, FALSE)</f>
        <v>JESSICA TRINIDAD MATEOS CORTES</v>
      </c>
      <c r="EY2" t="str">
        <f>VLOOKUP($A$1,BD!$A$3:$IF$210,155, FALSE)</f>
        <v>BANQUERA</v>
      </c>
      <c r="EZ2" t="str">
        <f>VLOOKUP($A$1,BD!$A$3:$IF$210,156, FALSE)</f>
        <v>MI17606</v>
      </c>
      <c r="FA2" t="str">
        <f>VLOOKUP($A$1,BD!$A$3:$IF$210,157, FALSE)</f>
        <v>ARACELI SANCHEZ BERMEO</v>
      </c>
      <c r="FB2" t="str">
        <f>VLOOKUP($A$1,BD!$A$3:$IF$210,158, FALSE)</f>
        <v>CAJERO UNIVERSAL B</v>
      </c>
      <c r="FC2" t="str">
        <f>VLOOKUP($A$1,BD!$A$3:$IF$210,159, FALSE)</f>
        <v>MB88229</v>
      </c>
      <c r="FD2" t="str">
        <f>VLOOKUP($A$1,BD!$A$3:$IF$210,160, FALSE)</f>
        <v>ANDREA LEONIDES VARGAS</v>
      </c>
      <c r="FE2" t="str">
        <f>VLOOKUP($A$1,BD!$A$3:$IF$210,161, FALSE)</f>
        <v>ASESOR DIGITAL</v>
      </c>
      <c r="FF2" t="str">
        <f>VLOOKUP($A$1,BD!$A$3:$IF$210,162, FALSE)</f>
        <v>MI20418</v>
      </c>
      <c r="FG2" t="str">
        <f>VLOOKUP($A$1,BD!$A$3:$IF$210,163, FALSE)</f>
        <v>EDITH BAUTISTA ORGAS</v>
      </c>
      <c r="FH2" t="str">
        <f>VLOOKUP($A$1,BD!$A$3:$IF$210,164, FALSE)</f>
        <v>CAJERO UNIVERSAL A</v>
      </c>
      <c r="FI2" t="str">
        <f>VLOOKUP($A$1,BD!$A$3:$IF$210,165, FALSE)</f>
        <v>MB66332</v>
      </c>
      <c r="FJ2">
        <f>VLOOKUP($A$1,BD!$A$3:$IF$210,166, FALSE)</f>
        <v>0</v>
      </c>
      <c r="FK2">
        <f>VLOOKUP($A$1,BD!$A$3:$IF$210,167, FALSE)</f>
        <v>0</v>
      </c>
      <c r="FL2">
        <f>VLOOKUP($A$1,BD!$A$3:$IF$210,168, FALSE)</f>
        <v>0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1620</v>
      </c>
      <c r="FU2">
        <f>VLOOKUP($A$1,BD!$A$3:$IF$210,177, FALSE)</f>
        <v>0.108</v>
      </c>
      <c r="FV2">
        <f>VLOOKUP($A$1,BD!$A$3:$IF$210,178, FALSE)</f>
        <v>0.108</v>
      </c>
      <c r="FW2" t="str">
        <f>VLOOKUP($A$1,BD!$A$3:$IF$210,179, FALSE)</f>
        <v>ORDINARIO</v>
      </c>
      <c r="FX2" t="str">
        <f>VLOOKUP($A$1,BD!$A$3:$IF$210,180, FALSE)</f>
        <v>FRANCISCO SUAREZ PERALTA</v>
      </c>
      <c r="FY2" t="str">
        <f>VLOOKUP($A$1,BD!$A$3:$IF$210,181, FALSE)</f>
        <v>BANQUERO</v>
      </c>
      <c r="FZ2" t="str">
        <f>VLOOKUP($A$1,BD!$A$3:$IF$210,182, FALSE)</f>
        <v>MB92840</v>
      </c>
      <c r="GA2" t="str">
        <f>VLOOKUP($A$1,BD!$A$3:$IF$210,183, FALSE)</f>
        <v>IRENE FLORERO CASTILLO</v>
      </c>
      <c r="GB2" t="str">
        <f>VLOOKUP($A$1,BD!$A$3:$IF$210,184, FALSE)</f>
        <v>BANQUERA</v>
      </c>
      <c r="GC2" t="str">
        <f>VLOOKUP($A$1,BD!$A$3:$IF$210,185, FALSE)</f>
        <v>MI17322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1742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1739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1644</v>
      </c>
      <c r="IZ2" t="s">
        <v>1645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1849</v>
      </c>
      <c r="JR2" t="s">
        <v>1755</v>
      </c>
      <c r="JS2" t="s">
        <v>1756</v>
      </c>
      <c r="JT2" t="s">
        <v>1757</v>
      </c>
      <c r="JU2" t="s">
        <v>1758</v>
      </c>
      <c r="JV2" t="s">
        <v>1759</v>
      </c>
      <c r="JW2" t="s">
        <v>1760</v>
      </c>
      <c r="JX2" t="s">
        <v>1761</v>
      </c>
      <c r="JY2" t="s">
        <v>1762</v>
      </c>
      <c r="JZ2" t="s">
        <v>1763</v>
      </c>
      <c r="KA2" t="s">
        <v>1764</v>
      </c>
      <c r="KB2" t="s">
        <v>1765</v>
      </c>
      <c r="KC2" t="s">
        <v>1766</v>
      </c>
      <c r="KD2" t="s">
        <v>2120</v>
      </c>
      <c r="KE2" t="s">
        <v>2145</v>
      </c>
      <c r="KF2" t="s">
        <v>2146</v>
      </c>
      <c r="KG2" t="s">
        <v>2147</v>
      </c>
      <c r="KH2" t="s">
        <v>2148</v>
      </c>
      <c r="KI2" t="s">
        <v>2149</v>
      </c>
      <c r="KJ2" t="s">
        <v>2150</v>
      </c>
      <c r="KK2" t="s">
        <v>2151</v>
      </c>
      <c r="KL2" t="s">
        <v>2152</v>
      </c>
      <c r="KM2" t="s">
        <v>2153</v>
      </c>
      <c r="KN2" t="s">
        <v>2154</v>
      </c>
      <c r="KO2" t="s">
        <v>2155</v>
      </c>
      <c r="KP2" t="s">
        <v>2156</v>
      </c>
      <c r="KQ2" t="s">
        <v>2133</v>
      </c>
      <c r="KR2" t="s">
        <v>2134</v>
      </c>
      <c r="KS2" t="s">
        <v>2135</v>
      </c>
      <c r="KT2" t="s">
        <v>2136</v>
      </c>
      <c r="KU2" t="s">
        <v>2157</v>
      </c>
      <c r="KV2" t="s">
        <v>2158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W210"/>
  <sheetViews>
    <sheetView workbookViewId="0">
      <selection activeCell="G55" sqref="G55"/>
    </sheetView>
  </sheetViews>
  <sheetFormatPr baseColWidth="10" defaultRowHeight="14.4" x14ac:dyDescent="0.3"/>
  <cols>
    <col min="10" max="10" width="20.5546875" bestFit="1" customWidth="1"/>
  </cols>
  <sheetData>
    <row r="1" spans="1:23" x14ac:dyDescent="0.3">
      <c r="B1" t="s">
        <v>1882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s="12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1:23" x14ac:dyDescent="0.3">
      <c r="B2" t="s">
        <v>1882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s="1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1:23" x14ac:dyDescent="0.3">
      <c r="A3" t="s">
        <v>416</v>
      </c>
      <c r="B3" t="s">
        <v>1882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1741</v>
      </c>
      <c r="J3" s="12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1:23" x14ac:dyDescent="0.3">
      <c r="A4" t="s">
        <v>416</v>
      </c>
      <c r="B4" t="s">
        <v>1882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1740</v>
      </c>
      <c r="J4" s="17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1:23" x14ac:dyDescent="0.3">
      <c r="A5" t="s">
        <v>416</v>
      </c>
      <c r="B5" t="s">
        <v>1882</v>
      </c>
      <c r="C5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1741</v>
      </c>
      <c r="J5" s="12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1:23" x14ac:dyDescent="0.3">
      <c r="A6" t="s">
        <v>416</v>
      </c>
      <c r="B6" t="s">
        <v>1882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1741</v>
      </c>
      <c r="J6" s="12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1:23" x14ac:dyDescent="0.3">
      <c r="A7" t="s">
        <v>416</v>
      </c>
      <c r="B7" t="s">
        <v>1882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1741</v>
      </c>
      <c r="J7" s="12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1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1741</v>
      </c>
      <c r="J8" s="12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1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1741</v>
      </c>
      <c r="J9" s="12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1:23" x14ac:dyDescent="0.3">
      <c r="A10" t="s">
        <v>416</v>
      </c>
      <c r="B10" t="s">
        <v>1882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1741</v>
      </c>
      <c r="J10" s="12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1:23" x14ac:dyDescent="0.3">
      <c r="A11" t="s">
        <v>416</v>
      </c>
      <c r="B11" t="s">
        <v>1882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1741</v>
      </c>
      <c r="J11" s="12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1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1741</v>
      </c>
      <c r="J12" s="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1:23" x14ac:dyDescent="0.3">
      <c r="A13" t="s">
        <v>416</v>
      </c>
      <c r="B13" t="s">
        <v>1882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1740</v>
      </c>
      <c r="J13" s="12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1:23" x14ac:dyDescent="0.3">
      <c r="A14" t="s">
        <v>416</v>
      </c>
      <c r="B14" t="s">
        <v>1882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1740</v>
      </c>
      <c r="J14" s="12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1:23" x14ac:dyDescent="0.3">
      <c r="A15" t="s">
        <v>416</v>
      </c>
      <c r="B15" t="s">
        <v>1882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1740</v>
      </c>
      <c r="J15" s="12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1:23" x14ac:dyDescent="0.3">
      <c r="A16" t="s">
        <v>416</v>
      </c>
      <c r="B16" t="s">
        <v>1882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1740</v>
      </c>
      <c r="J16" s="12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1:23" x14ac:dyDescent="0.3">
      <c r="A17" t="s">
        <v>416</v>
      </c>
      <c r="B17" t="s">
        <v>1882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1740</v>
      </c>
      <c r="J17" s="12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1:23" x14ac:dyDescent="0.3">
      <c r="A18" t="s">
        <v>416</v>
      </c>
      <c r="B18" t="s">
        <v>1882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1740</v>
      </c>
      <c r="J18" s="4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1:23" x14ac:dyDescent="0.3">
      <c r="A19" t="s">
        <v>416</v>
      </c>
      <c r="B19" t="s">
        <v>1882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1741</v>
      </c>
      <c r="J19" s="4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1:23" x14ac:dyDescent="0.3">
      <c r="A20" t="s">
        <v>416</v>
      </c>
      <c r="B20" t="s">
        <v>1882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1741</v>
      </c>
      <c r="J20" s="12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1:23" x14ac:dyDescent="0.3">
      <c r="A21" t="s">
        <v>416</v>
      </c>
      <c r="B21" t="s">
        <v>1882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1741</v>
      </c>
      <c r="J21" s="12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1:23" x14ac:dyDescent="0.3">
      <c r="A22" t="s">
        <v>416</v>
      </c>
      <c r="B22" t="s">
        <v>1882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1741</v>
      </c>
      <c r="J22" s="1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1:23" x14ac:dyDescent="0.3">
      <c r="A23" t="s">
        <v>416</v>
      </c>
      <c r="B23" t="s">
        <v>1882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1741</v>
      </c>
      <c r="J23" s="12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1:23" x14ac:dyDescent="0.3">
      <c r="A24" t="s">
        <v>416</v>
      </c>
      <c r="B24" t="s">
        <v>1882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1741</v>
      </c>
      <c r="J24" s="12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1:23" x14ac:dyDescent="0.3">
      <c r="A25" t="s">
        <v>416</v>
      </c>
      <c r="B25" t="s">
        <v>1882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1741</v>
      </c>
      <c r="J25" s="12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1:23" x14ac:dyDescent="0.3">
      <c r="A26" t="s">
        <v>416</v>
      </c>
      <c r="B26" t="s">
        <v>1882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1741</v>
      </c>
      <c r="J26" s="12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1:23" x14ac:dyDescent="0.3">
      <c r="A27" t="s">
        <v>416</v>
      </c>
      <c r="B27" t="s">
        <v>1882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1741</v>
      </c>
      <c r="J27" s="12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1:23" x14ac:dyDescent="0.3">
      <c r="A28" t="s">
        <v>416</v>
      </c>
      <c r="B28" t="s">
        <v>1882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1741</v>
      </c>
      <c r="J28" s="12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1:23" x14ac:dyDescent="0.3">
      <c r="A29" t="s">
        <v>416</v>
      </c>
      <c r="B29" t="s">
        <v>1882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1741</v>
      </c>
      <c r="J29" s="13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1:23" x14ac:dyDescent="0.3">
      <c r="A30" t="s">
        <v>416</v>
      </c>
      <c r="B30" t="s">
        <v>1882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1741</v>
      </c>
      <c r="J30" s="15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1:23" x14ac:dyDescent="0.3">
      <c r="A31" t="s">
        <v>416</v>
      </c>
      <c r="B31" t="s">
        <v>1882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1741</v>
      </c>
      <c r="J31" s="13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1:23" x14ac:dyDescent="0.3">
      <c r="A32" t="s">
        <v>416</v>
      </c>
      <c r="B32" t="s">
        <v>1882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1741</v>
      </c>
      <c r="J32" s="4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1:23" x14ac:dyDescent="0.3">
      <c r="A33" t="s">
        <v>416</v>
      </c>
      <c r="B33" t="s">
        <v>1882</v>
      </c>
      <c r="C33" t="s">
        <v>841</v>
      </c>
      <c r="D33" t="s">
        <v>830</v>
      </c>
      <c r="E33" t="s">
        <v>51</v>
      </c>
      <c r="F33" t="s">
        <v>1742</v>
      </c>
      <c r="G33" t="s">
        <v>365</v>
      </c>
      <c r="H33">
        <v>155</v>
      </c>
      <c r="I33" t="s">
        <v>1740</v>
      </c>
      <c r="J33" s="1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1:23" x14ac:dyDescent="0.3">
      <c r="A34" t="s">
        <v>416</v>
      </c>
      <c r="B34" t="s">
        <v>1882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1741</v>
      </c>
      <c r="J34" s="13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1:23" x14ac:dyDescent="0.3">
      <c r="A35" t="s">
        <v>416</v>
      </c>
      <c r="B35" t="s">
        <v>1882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1741</v>
      </c>
      <c r="J35" s="4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1:23" x14ac:dyDescent="0.3">
      <c r="A36" t="s">
        <v>416</v>
      </c>
      <c r="B36" t="s">
        <v>1882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1741</v>
      </c>
      <c r="J36" s="4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1:23" x14ac:dyDescent="0.3">
      <c r="A37" t="s">
        <v>416</v>
      </c>
      <c r="B37" t="s">
        <v>1882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1741</v>
      </c>
      <c r="J37" s="12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1:23" x14ac:dyDescent="0.3">
      <c r="A38" t="s">
        <v>416</v>
      </c>
      <c r="B38" t="s">
        <v>1882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1741</v>
      </c>
      <c r="J38" s="13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1:23" x14ac:dyDescent="0.3">
      <c r="A39" t="s">
        <v>416</v>
      </c>
      <c r="B39" t="s">
        <v>1882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1741</v>
      </c>
      <c r="J39" s="13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1:23" x14ac:dyDescent="0.3">
      <c r="A40" t="s">
        <v>416</v>
      </c>
      <c r="B40" t="s">
        <v>1882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1741</v>
      </c>
      <c r="J40" s="12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1:23" x14ac:dyDescent="0.3">
      <c r="A41" t="s">
        <v>416</v>
      </c>
      <c r="B41" t="s">
        <v>1882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1741</v>
      </c>
      <c r="J41" s="12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1:23" x14ac:dyDescent="0.3">
      <c r="A42" t="s">
        <v>416</v>
      </c>
      <c r="B42" t="s">
        <v>1882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1741</v>
      </c>
      <c r="J42" s="4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1:23" x14ac:dyDescent="0.3">
      <c r="A43" t="s">
        <v>416</v>
      </c>
      <c r="B43" t="s">
        <v>1882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1741</v>
      </c>
      <c r="J43" s="16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1:23" x14ac:dyDescent="0.3">
      <c r="A44" t="s">
        <v>416</v>
      </c>
      <c r="B44" t="s">
        <v>1882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1741</v>
      </c>
      <c r="J44" s="16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1:23" x14ac:dyDescent="0.3">
      <c r="A45" t="s">
        <v>416</v>
      </c>
      <c r="B45" t="s">
        <v>1882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1741</v>
      </c>
      <c r="J45" s="4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1:23" x14ac:dyDescent="0.3">
      <c r="A46" t="s">
        <v>416</v>
      </c>
      <c r="B46" t="s">
        <v>1882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1741</v>
      </c>
      <c r="J46" s="1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1:23" x14ac:dyDescent="0.3">
      <c r="A47" t="s">
        <v>416</v>
      </c>
      <c r="B47" t="s">
        <v>1882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1741</v>
      </c>
      <c r="J47" s="16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1:23" x14ac:dyDescent="0.3">
      <c r="A48" t="s">
        <v>416</v>
      </c>
      <c r="B48" t="s">
        <v>1882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1741</v>
      </c>
      <c r="J48" s="16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1:23" x14ac:dyDescent="0.3">
      <c r="A49" t="s">
        <v>416</v>
      </c>
      <c r="B49" t="s">
        <v>1882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1741</v>
      </c>
      <c r="J49" s="17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1:23" x14ac:dyDescent="0.3">
      <c r="A50" t="s">
        <v>416</v>
      </c>
      <c r="B50" t="s">
        <v>1882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1741</v>
      </c>
      <c r="J50" s="17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1:23" x14ac:dyDescent="0.3">
      <c r="A51" t="s">
        <v>416</v>
      </c>
      <c r="B51" t="s">
        <v>1882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1741</v>
      </c>
      <c r="J51" s="17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1:23" x14ac:dyDescent="0.3">
      <c r="A52" t="s">
        <v>416</v>
      </c>
      <c r="B52" t="s">
        <v>1882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1741</v>
      </c>
      <c r="J52" s="17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1:23" x14ac:dyDescent="0.3">
      <c r="A53" t="s">
        <v>416</v>
      </c>
      <c r="B53" t="s">
        <v>1882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1741</v>
      </c>
      <c r="J53" s="21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1:23" x14ac:dyDescent="0.3">
      <c r="A54" t="s">
        <v>416</v>
      </c>
      <c r="B54" t="s">
        <v>1882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1741</v>
      </c>
      <c r="J54" s="21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1:23" x14ac:dyDescent="0.3">
      <c r="A55" t="s">
        <v>416</v>
      </c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1741</v>
      </c>
      <c r="J55" s="16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1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1741</v>
      </c>
      <c r="J56" s="1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1:23" x14ac:dyDescent="0.3">
      <c r="A57" t="s">
        <v>416</v>
      </c>
      <c r="B57" t="s">
        <v>1882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1741</v>
      </c>
      <c r="J57" s="4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1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1741</v>
      </c>
      <c r="J58" s="4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1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1741</v>
      </c>
      <c r="J59" s="16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1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1741</v>
      </c>
      <c r="J60" s="16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1:23" x14ac:dyDescent="0.3">
      <c r="B61" t="s">
        <v>1882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1741</v>
      </c>
      <c r="J61" s="16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1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1741</v>
      </c>
      <c r="J62" s="14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1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1741</v>
      </c>
      <c r="J63" s="14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1:23" x14ac:dyDescent="0.3">
      <c r="A64" t="s">
        <v>416</v>
      </c>
      <c r="E64" t="s">
        <v>21</v>
      </c>
      <c r="F64" t="s">
        <v>412</v>
      </c>
      <c r="G64" t="s">
        <v>273</v>
      </c>
      <c r="H64">
        <v>50</v>
      </c>
      <c r="I64" t="s">
        <v>1741</v>
      </c>
      <c r="J64" s="1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1:23" x14ac:dyDescent="0.3">
      <c r="A65" t="s">
        <v>416</v>
      </c>
      <c r="E65" t="s">
        <v>413</v>
      </c>
      <c r="F65" t="s">
        <v>414</v>
      </c>
      <c r="G65" t="s">
        <v>415</v>
      </c>
      <c r="H65">
        <v>50</v>
      </c>
      <c r="I65" t="s">
        <v>1741</v>
      </c>
      <c r="J65" s="14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1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1740</v>
      </c>
      <c r="J66" s="14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1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1740</v>
      </c>
      <c r="J67" s="14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1:23" x14ac:dyDescent="0.3">
      <c r="A68" t="s">
        <v>416</v>
      </c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1741</v>
      </c>
      <c r="J68" s="14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1:23" x14ac:dyDescent="0.3">
      <c r="A69" t="s">
        <v>416</v>
      </c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1741</v>
      </c>
      <c r="J69" s="4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1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1741</v>
      </c>
      <c r="J70" s="14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1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1741</v>
      </c>
      <c r="J71" s="14" t="s">
        <v>539</v>
      </c>
      <c r="K71" t="s">
        <v>2117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1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1741</v>
      </c>
      <c r="J72" s="17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1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1741</v>
      </c>
      <c r="J73" s="14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1:23" x14ac:dyDescent="0.3">
      <c r="A74" t="s">
        <v>416</v>
      </c>
      <c r="B74" t="s">
        <v>1882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1740</v>
      </c>
      <c r="J74" s="1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1:23" x14ac:dyDescent="0.3">
      <c r="A75" t="s">
        <v>416</v>
      </c>
      <c r="B75" t="s">
        <v>1882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1740</v>
      </c>
      <c r="J75" s="14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1:23" x14ac:dyDescent="0.3">
      <c r="A76" t="s">
        <v>416</v>
      </c>
      <c r="B76" t="s">
        <v>1882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1740</v>
      </c>
      <c r="J76" s="21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1:23" x14ac:dyDescent="0.3">
      <c r="A77" t="s">
        <v>416</v>
      </c>
      <c r="B77" t="s">
        <v>1882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1740</v>
      </c>
      <c r="J77" s="21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1:23" x14ac:dyDescent="0.3">
      <c r="A78" t="s">
        <v>416</v>
      </c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1740</v>
      </c>
      <c r="J78" s="21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1:23" x14ac:dyDescent="0.3">
      <c r="A79" t="s">
        <v>416</v>
      </c>
      <c r="B79" t="s">
        <v>1882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1740</v>
      </c>
      <c r="J79" s="21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1:23" x14ac:dyDescent="0.3">
      <c r="A80" t="s">
        <v>416</v>
      </c>
      <c r="B80" t="s">
        <v>1882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1740</v>
      </c>
      <c r="J80" s="21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1:23" x14ac:dyDescent="0.3">
      <c r="B81" t="s">
        <v>1882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1740</v>
      </c>
      <c r="J81" s="2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1:23" x14ac:dyDescent="0.3">
      <c r="B82" t="s">
        <v>1882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1740</v>
      </c>
      <c r="J82" s="21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1:23" x14ac:dyDescent="0.3">
      <c r="B83" t="s">
        <v>1882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1740</v>
      </c>
      <c r="J83" s="21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1:23" x14ac:dyDescent="0.3">
      <c r="B84" t="s">
        <v>1882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1740</v>
      </c>
      <c r="J84" s="21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1:23" x14ac:dyDescent="0.3">
      <c r="A85" t="s">
        <v>416</v>
      </c>
      <c r="B85" t="s">
        <v>1882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1740</v>
      </c>
      <c r="J85" s="21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1:23" x14ac:dyDescent="0.3">
      <c r="B86" t="s">
        <v>1882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1740</v>
      </c>
      <c r="J86" s="21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1:23" x14ac:dyDescent="0.3">
      <c r="B87" t="s">
        <v>1882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1740</v>
      </c>
      <c r="J87" s="21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1:23" x14ac:dyDescent="0.3">
      <c r="A88" t="s">
        <v>416</v>
      </c>
      <c r="B88" t="s">
        <v>1882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1740</v>
      </c>
      <c r="J88" s="4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1:23" x14ac:dyDescent="0.3">
      <c r="A89" t="s">
        <v>416</v>
      </c>
      <c r="B89" t="s">
        <v>1882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1740</v>
      </c>
      <c r="J89" s="16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1:23" x14ac:dyDescent="0.3">
      <c r="A90" t="s">
        <v>416</v>
      </c>
      <c r="B90" t="s">
        <v>1882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1740</v>
      </c>
      <c r="J90" s="16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1:23" x14ac:dyDescent="0.3">
      <c r="A91" t="s">
        <v>416</v>
      </c>
      <c r="B91" t="s">
        <v>1882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1740</v>
      </c>
      <c r="J91" s="2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1:23" x14ac:dyDescent="0.3">
      <c r="A92" t="s">
        <v>416</v>
      </c>
      <c r="B92" t="s">
        <v>1882</v>
      </c>
      <c r="C92" t="s">
        <v>841</v>
      </c>
      <c r="D92" t="s">
        <v>830</v>
      </c>
      <c r="E92" t="s">
        <v>947</v>
      </c>
      <c r="F92" t="s">
        <v>1849</v>
      </c>
      <c r="G92" t="s">
        <v>948</v>
      </c>
      <c r="H92">
        <v>155</v>
      </c>
      <c r="I92" t="s">
        <v>1740</v>
      </c>
      <c r="J92" s="21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1:23" x14ac:dyDescent="0.3">
      <c r="C93" t="s">
        <v>841</v>
      </c>
      <c r="E93" t="s">
        <v>1743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1740</v>
      </c>
      <c r="J93" s="21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1:23" x14ac:dyDescent="0.3">
      <c r="C94" t="s">
        <v>841</v>
      </c>
      <c r="E94" t="s">
        <v>1744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1740</v>
      </c>
      <c r="J94" s="21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1:23" x14ac:dyDescent="0.3">
      <c r="C95" t="s">
        <v>841</v>
      </c>
      <c r="E95" t="s">
        <v>1745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1740</v>
      </c>
      <c r="J95" s="17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1:23" x14ac:dyDescent="0.3">
      <c r="C96" t="s">
        <v>841</v>
      </c>
      <c r="E96" t="s">
        <v>1746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1740</v>
      </c>
      <c r="J96" s="17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1747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1740</v>
      </c>
      <c r="J97" s="1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1748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1740</v>
      </c>
      <c r="J98" s="17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1749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1740</v>
      </c>
      <c r="J99" s="1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1750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1740</v>
      </c>
      <c r="J100" s="19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1751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1740</v>
      </c>
      <c r="J101" s="4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1752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1740</v>
      </c>
      <c r="J102" s="18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1753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1740</v>
      </c>
      <c r="J103" s="18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1754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1740</v>
      </c>
      <c r="J104" s="18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1882</v>
      </c>
      <c r="C105" t="s">
        <v>841</v>
      </c>
      <c r="E105" t="s">
        <v>2119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1741</v>
      </c>
      <c r="J105" s="18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2183</v>
      </c>
      <c r="E106" t="s">
        <v>2121</v>
      </c>
      <c r="F106" t="s">
        <v>2145</v>
      </c>
      <c r="G106" t="str">
        <f t="shared" si="34"/>
        <v>{{ layout1 }}</v>
      </c>
      <c r="H106">
        <v>160</v>
      </c>
      <c r="I106" t="s">
        <v>1740</v>
      </c>
      <c r="J106" s="18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2183</v>
      </c>
      <c r="E107" t="s">
        <v>2122</v>
      </c>
      <c r="F107" t="s">
        <v>2146</v>
      </c>
      <c r="G107" t="str">
        <f t="shared" si="34"/>
        <v>{{ layout2 }}</v>
      </c>
      <c r="H107">
        <v>160</v>
      </c>
      <c r="I107" t="s">
        <v>1740</v>
      </c>
      <c r="J107" s="18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2183</v>
      </c>
      <c r="E108" t="s">
        <v>2123</v>
      </c>
      <c r="F108" t="s">
        <v>2147</v>
      </c>
      <c r="G108" t="str">
        <f t="shared" ref="G108:G118" si="57">+_xlfn.CONCAT("{{ ",E108," }}")</f>
        <v>{{ layout3 }}</v>
      </c>
      <c r="H108">
        <v>160</v>
      </c>
      <c r="I108" t="s">
        <v>1740</v>
      </c>
      <c r="J108" s="4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2183</v>
      </c>
      <c r="E109" t="s">
        <v>2124</v>
      </c>
      <c r="F109" t="s">
        <v>2148</v>
      </c>
      <c r="G109" t="str">
        <f t="shared" si="57"/>
        <v>{{ layout4 }}</v>
      </c>
      <c r="H109">
        <v>160</v>
      </c>
      <c r="I109" t="s">
        <v>1740</v>
      </c>
      <c r="J109" s="4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2183</v>
      </c>
      <c r="E110" t="s">
        <v>2125</v>
      </c>
      <c r="F110" t="s">
        <v>2149</v>
      </c>
      <c r="G110" t="str">
        <f t="shared" si="57"/>
        <v>{{ layout5 }}</v>
      </c>
      <c r="H110">
        <v>160</v>
      </c>
      <c r="I110" t="s">
        <v>1740</v>
      </c>
      <c r="J110" s="15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2183</v>
      </c>
      <c r="E111" t="s">
        <v>2126</v>
      </c>
      <c r="F111" t="s">
        <v>2150</v>
      </c>
      <c r="G111" t="str">
        <f t="shared" si="57"/>
        <v>{{ layout6 }}</v>
      </c>
      <c r="H111">
        <v>160</v>
      </c>
      <c r="I111" t="s">
        <v>1740</v>
      </c>
      <c r="J111" s="15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2183</v>
      </c>
      <c r="E112" t="s">
        <v>2127</v>
      </c>
      <c r="F112" t="s">
        <v>2151</v>
      </c>
      <c r="G112" t="str">
        <f t="shared" si="57"/>
        <v>{{ layout7 }}</v>
      </c>
      <c r="H112">
        <v>160</v>
      </c>
      <c r="I112" t="s">
        <v>1740</v>
      </c>
      <c r="J112" s="15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2183</v>
      </c>
      <c r="E113" t="s">
        <v>2128</v>
      </c>
      <c r="F113" t="s">
        <v>2152</v>
      </c>
      <c r="G113" t="str">
        <f t="shared" si="57"/>
        <v>{{ layout8 }}</v>
      </c>
      <c r="H113">
        <v>160</v>
      </c>
      <c r="I113" t="s">
        <v>1740</v>
      </c>
      <c r="J113" s="15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2183</v>
      </c>
      <c r="E114" t="s">
        <v>2129</v>
      </c>
      <c r="F114" t="s">
        <v>2153</v>
      </c>
      <c r="G114" t="str">
        <f t="shared" si="57"/>
        <v>{{ layout9 }}</v>
      </c>
      <c r="H114">
        <v>160</v>
      </c>
      <c r="I114" t="s">
        <v>1740</v>
      </c>
      <c r="J114" s="15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2183</v>
      </c>
      <c r="E115" t="s">
        <v>2130</v>
      </c>
      <c r="F115" t="s">
        <v>2154</v>
      </c>
      <c r="G115" t="str">
        <f t="shared" si="57"/>
        <v>{{ layout10 }}</v>
      </c>
      <c r="H115">
        <v>160</v>
      </c>
      <c r="I115" t="s">
        <v>1740</v>
      </c>
      <c r="J115" s="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2183</v>
      </c>
      <c r="E116" t="s">
        <v>2131</v>
      </c>
      <c r="F116" t="s">
        <v>2155</v>
      </c>
      <c r="G116" t="str">
        <f t="shared" si="57"/>
        <v>{{ layout11 }}</v>
      </c>
      <c r="H116">
        <v>160</v>
      </c>
      <c r="I116" t="s">
        <v>1740</v>
      </c>
      <c r="J116" s="15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2183</v>
      </c>
      <c r="E117" t="s">
        <v>2132</v>
      </c>
      <c r="F117" t="s">
        <v>2156</v>
      </c>
      <c r="G117" t="str">
        <f t="shared" si="57"/>
        <v>{{ layout12 }}</v>
      </c>
      <c r="H117">
        <v>160</v>
      </c>
      <c r="I117" t="s">
        <v>1740</v>
      </c>
      <c r="J117" s="15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2183</v>
      </c>
      <c r="E118" t="s">
        <v>2139</v>
      </c>
      <c r="F118" t="s">
        <v>2133</v>
      </c>
      <c r="G118" t="str">
        <f t="shared" si="57"/>
        <v>{{ ev_sim3 }}</v>
      </c>
      <c r="H118">
        <v>155</v>
      </c>
      <c r="I118" t="s">
        <v>1740</v>
      </c>
      <c r="J118" s="15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2183</v>
      </c>
      <c r="E119" t="s">
        <v>2140</v>
      </c>
      <c r="F119" t="s">
        <v>2134</v>
      </c>
      <c r="G119" t="str">
        <f t="shared" ref="G119:G123" si="67">+_xlfn.CONCAT("{{ ",E119," }}")</f>
        <v>{{ ev_sim4 }}</v>
      </c>
      <c r="H119">
        <v>155</v>
      </c>
      <c r="I119" t="s">
        <v>1740</v>
      </c>
      <c r="J119" s="15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2183</v>
      </c>
      <c r="E120" t="s">
        <v>2141</v>
      </c>
      <c r="F120" t="s">
        <v>2135</v>
      </c>
      <c r="G120" t="str">
        <f t="shared" si="67"/>
        <v>{{ ev_sim5 }}</v>
      </c>
      <c r="H120">
        <v>155</v>
      </c>
      <c r="I120" t="s">
        <v>1740</v>
      </c>
      <c r="J120" s="15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2183</v>
      </c>
      <c r="E121" t="s">
        <v>2142</v>
      </c>
      <c r="F121" t="s">
        <v>2136</v>
      </c>
      <c r="G121" t="str">
        <f t="shared" si="67"/>
        <v>{{ ev_sim6 }}</v>
      </c>
      <c r="H121">
        <v>155</v>
      </c>
      <c r="I121" t="s">
        <v>1740</v>
      </c>
      <c r="J121" s="15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2183</v>
      </c>
      <c r="E122" t="s">
        <v>2143</v>
      </c>
      <c r="F122" t="s">
        <v>2157</v>
      </c>
      <c r="G122" t="str">
        <f t="shared" si="67"/>
        <v>{{ ev_sim7 }}</v>
      </c>
      <c r="H122">
        <v>155</v>
      </c>
      <c r="I122" t="s">
        <v>1740</v>
      </c>
      <c r="J122" s="15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2183</v>
      </c>
      <c r="E123" t="s">
        <v>2144</v>
      </c>
      <c r="F123" t="s">
        <v>2158</v>
      </c>
      <c r="G123" t="str">
        <f t="shared" si="67"/>
        <v>{{ ev_sim8 }}</v>
      </c>
      <c r="H123">
        <v>155</v>
      </c>
      <c r="I123" t="s">
        <v>1740</v>
      </c>
      <c r="J123" s="15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2183</v>
      </c>
      <c r="E124" t="s">
        <v>2137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1740</v>
      </c>
      <c r="J124" s="15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2183</v>
      </c>
      <c r="E125" t="s">
        <v>2138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1740</v>
      </c>
      <c r="J125" s="1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5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s="15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s="15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5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s="15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s="15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5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s="15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s="15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s="15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s="19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9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9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9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9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9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9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9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9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9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9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s="20" t="s">
        <v>1712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20" t="s">
        <v>1713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4" t="s">
        <v>1717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6" t="s">
        <v>1718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1" t="s">
        <v>1719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5" t="s">
        <v>1720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8" t="s">
        <v>1726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8" t="s">
        <v>1727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8" t="s">
        <v>1728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8" t="s">
        <v>1729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9" t="s">
        <v>1733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4" t="s">
        <v>1734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4" t="s">
        <v>1735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4" t="s">
        <v>1736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4" t="s">
        <v>1737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1" t="s">
        <v>2059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1" t="s">
        <v>2060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1" t="s">
        <v>2061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1" t="s">
        <v>2062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1" t="s">
        <v>2063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1" t="s">
        <v>2064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1" t="s">
        <v>2065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1" t="s">
        <v>2066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1" t="s">
        <v>2067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1" t="s">
        <v>2068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1" t="s">
        <v>2069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1" t="s">
        <v>2070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1" t="s">
        <v>2071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1" t="s">
        <v>2072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1" t="s">
        <v>2073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1" t="s">
        <v>2074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2025-02-09T02:36:50Z</dcterms:modified>
</cp:coreProperties>
</file>