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3173" documentId="13_ncr:1_{898522BF-B0F8-4888-9748-DC730D5D6CBB}" xr6:coauthVersionLast="47" xr6:coauthVersionMax="47" xr10:uidLastSave="{51FEB353-F6BF-47CD-A244-4ECA67A29383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101" i="1" l="1"/>
  <c r="FT101" i="1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3" i="1"/>
  <c r="FT100" i="1"/>
  <c r="FT99" i="1"/>
  <c r="FT98" i="1"/>
  <c r="FT97" i="1"/>
  <c r="FT96" i="1"/>
  <c r="FT95" i="1"/>
  <c r="FT93" i="1"/>
  <c r="FT91" i="1"/>
  <c r="FT88" i="1"/>
  <c r="FT87" i="1"/>
  <c r="FT86" i="1"/>
  <c r="FT85" i="1"/>
  <c r="FT90" i="1"/>
  <c r="FT89" i="1"/>
  <c r="FT79" i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W101" i="1" s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<sst xmlns="http://schemas.openxmlformats.org/spreadsheetml/2006/main" count="8644" uniqueCount="2795">
  <si>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</si>
  <si>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</si>
  <si>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</si>
  <si>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</si>
  <si>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</si>
  <si>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</si>
  <si>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</si>
  <si>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</si>
  <si>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</si>
  <si>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</si>
  <si>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</si>
  <si>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</si>
  <si>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</si>
  <si>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</si>
  <si>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</si>
  <si>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</si>
  <si>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</si>
  <si>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</si>
  <si>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</si>
  <si>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</si>
  <si>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</si>
  <si>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</si>
  <si>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</si>
  <si>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</si>
  <si>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</si>
  <si>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</si>
  <si>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</si>
  <si>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</si>
  <si>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</si>
  <si>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</si>
  <si>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</si>
  <si>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</si>
  <si>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</si>
  <si>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</si>
  <si>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</si>
  <si>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</si>
  <si>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</si>
  <si>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</si>
  <si>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</si>
  <si>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</si>
  <si>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</si>
  <si>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</si>
  <si>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</si>
  <si>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</si>
  <si>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</si>
  <si>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</si>
  <si>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</si>
  <si>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</si>
  <si>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</si>
  <si>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</si>
  <si>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</si>
  <si>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</si>
  <si>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</si>
  <si>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</si>
  <si>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</si>
  <si>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</si>
  <si>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</si>
  <si>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</si>
  <si>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</si>
  <si>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</si>
  <si>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</si>
  <si>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</si>
  <si>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</si>
  <si>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</si>
  <si>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</si>
  <si>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</si>
  <si>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</si>
  <si>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</si>
  <si>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</si>
  <si>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</si>
  <si>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</si>
  <si>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</si>
  <si>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</si>
  <si>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</si>
  <si>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</si>
  <si>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</si>
  <si>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</si>
  <si>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</si>
  <si>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</si>
  <si>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</si>
  <si>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</si>
  <si>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</si>
  <si>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</si>
  <si>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</si>
  <si>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</si>
  <si>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</si>
  <si>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</si>
  <si>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</si>
  <si>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</si>
  <si>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</si>
  <si>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</si>
  <si>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</si>
  <si>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</si>
  <si>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</si>
  <si>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</si>
  <si>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</si>
  <si>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</si>
  <si>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</si>
  <si>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</si>
  <si>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</si>
  <si>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</si>
  <si>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</si>
  <si>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</si>
  <si>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</si>
  <si>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</si>
  <si>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</si>
  <si>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</si>
  <si>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</si>
  <si>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</si>
  <si>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</si>
  <si>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</si>
  <si>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</si>
  <si>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</si>
  <si>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</si>
  <si>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</si>
  <si>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</si>
  <si>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</si>
  <si>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</si>
  <si>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</si>
  <si>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</si>
  <si>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</si>
  <si>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</si>
  <si>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</si>
  <si>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</si>
  <si>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</si>
  <si>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</si>
  <si>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</si>
  <si>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</si>
  <si>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</si>
  <si>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</si>
  <si>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</si>
  <si>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</si>
  <si>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</si>
  <si>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</si>
  <si>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</si>
  <si>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</si>
  <si>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</si>
  <si>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</si>
  <si>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</si>
  <si>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</si>
  <si>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</si>
  <si>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</si>
  <si>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</si>
  <si>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</si>
  <si>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</si>
  <si>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</si>
  <si>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</si>
  <si>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</si>
  <si>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</si>
  <si>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</si>
  <si>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</si>
  <si>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</si>
  <si>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</si>
  <si>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</si>
  <si>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</si>
  <si>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</si>
  <si>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</si>
  <si>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</si>
  <si>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</si>
  <si>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</si>
  <si>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</si>
  <si>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</si>
  <si>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</si>
  <si>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</si>
  <si>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</si>
  <si>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</si>
  <si>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</si>
  <si>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</si>
  <si>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</si>
  <si>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</si>
  <si>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</si>
  <si>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</si>
  <si>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</si>
  <si>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</si>
  <si>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</si>
  <si>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</si>
  <si>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</si>
  <si>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</si>
  <si>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</si>
  <si>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</si>
  <si>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</si>
  <si>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</si>
  <si>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</si>
  <si>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</si>
  <si>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</si>
  <si>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</si>
  <si>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</si>
  <si>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</si>
  <si>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</si>
  <si>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</si>
  <si>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</si>
  <si>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</si>
  <si>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</si>
  <si>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</si>
  <si>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</si>
  <si>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</si>
  <si>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</si>
  <si>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</si>
  <si>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</si>
  <si>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</si>
  <si>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</si>
  <si>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</si>
  <si>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</si>
  <si>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</si>
  <si>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</si>
  <si>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</si>
  <si>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</si>
  <si>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</si>
  <si>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</si>
  <si>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</si>
  <si>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</si>
  <si>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</si>
  <si>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</si>
  <si>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</si>
  <si>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</si>
  <si>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</si>
  <si>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</si>
  <si>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</si>
  <si>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</si>
  <si>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</si>
  <si>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</si>
  <si>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</si>
  <si>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</si>
  <si>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</si>
  <si>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</si>
  <si>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</si>
  <si>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</si>
  <si>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</si>
  <si>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</si>
  <si>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</si>
  <si>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</si>
  <si>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</si>
  <si>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</si>
  <si>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</si>
  <si>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</si>
  <si>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</si>
  <si>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</si>
  <si>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</si>
  <si>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</si>
  <si>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</si>
  <si>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</si>
  <si>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</si>
  <si>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</si>
  <si>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</si>
  <si>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</si>
  <si>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</si>
  <si>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</si>
  <si>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</si>
  <si>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</si>
  <si>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</si>
  <si>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</si>
  <si>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</si>
  <si>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</si>
  <si>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</si>
  <si>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</si>
  <si>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</si>
  <si>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</si>
  <si>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</si>
  <si>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</si>
  <si>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</si>
  <si>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</si>
  <si>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</si>
  <si>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</si>
  <si>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</si>
  <si>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</si>
  <si>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</si>
  <si>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</si>
  <si>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</si>
  <si>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</si>
  <si>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</si>
  <si>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</si>
  <si>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</si>
  <si>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</si>
  <si>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</si>
  <si>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</si>
  <si>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</si>
  <si>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</si>
  <si>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</si>
  <si>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</si>
  <si>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</si>
  <si>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</si>
  <si>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</si>
  <si>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</si>
  <si>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</si>
  <si>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</si>
  <si>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</si>
  <si>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</si>
  <si>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</si>
  <si>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</si>
  <si>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</si>
  <si>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</si>
  <si>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</si>
  <si>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</si>
  <si>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</si>
  <si>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</si>
  <si>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</si>
  <si>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</si>
  <si>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</si>
  <si>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</si>
  <si>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</si>
  <si>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</si>
  <si>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</si>
  <si>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</si>
  <si>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</si>
  <si>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</si>
  <si>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</si>
  <si>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</si>
  <si>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</si>
  <si>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</si>
  <si>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</si>
  <si>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</si>
  <si>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</si>
  <si>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</si>
  <si>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</si>
  <si>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</si>
  <si>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</si>
  <si>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</si>
  <si>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</si>
  <si>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</si>
  <si>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</si>
  <si>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</si>
  <si>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</si>
  <si>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</si>
  <si>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</si>
  <si>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</si>
  <si>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</si>
  <si>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</si>
  <si>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</si>
  <si>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</si>
  <si>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</si>
  <si>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</si>
  <si>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</si>
  <si>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</si>
  <si>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</si>
  <si>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</si>
  <si>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</si>
  <si>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</si>
  <si>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</si>
  <si>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</si>
  <si>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</si>
  <si>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</si>
  <si>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</si>
  <si>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</si>
  <si>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</si>
  <si>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</si>
  <si>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</si>
  <si>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</si>
  <si>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</si>
  <si>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</si>
  <si>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</si>
  <si>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</si>
  <si>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</si>
  <si>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</si>
  <si>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</si>
  <si>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</si>
  <si>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</si>
  <si>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</si>
  <si>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</si>
  <si>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</si>
  <si>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</si>
  <si>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</si>
  <si>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</si>
  <si>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</si>
  <si>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</si>
  <si>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</si>
  <si>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</si>
  <si>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</si>
  <si>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</si>
  <si>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</si>
  <si>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</si>
  <si>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</si>
  <si>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</si>
  <si>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</si>
  <si>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</si>
  <si>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</si>
  <si>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</si>
  <si>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</si>
  <si>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</si>
  <si>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</si>
  <si>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</si>
  <si>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</si>
  <si>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</si>
  <si>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</si>
  <si>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</si>
  <si>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</si>
  <si>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</si>
  <si>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</si>
  <si>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</si>
  <si>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</si>
  <si>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</si>
  <si>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</si>
  <si>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</si>
  <si>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</si>
  <si>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</si>
  <si>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</si>
  <si>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</si>
  <si>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</si>
  <si>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</si>
  <si>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</si>
  <si>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</si>
  <si>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</si>
  <si>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</si>
  <si>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</si>
  <si>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</si>
  <si>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</si>
  <si>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</si>
  <si>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</si>
  <si>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</si>
  <si>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</si>
  <si>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</si>
  <si>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</si>
  <si>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</si>
  <si>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</si>
  <si>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</si>
  <si>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</si>
  <si>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</si>
  <si>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</si>
  <si>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</si>
  <si>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</si>
  <si>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</si>
  <si>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</si>
  <si>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</si>
  <si>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</si>
  <si>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</si>
  <si>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</si>
  <si>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</si>
  <si>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</si>
  <si>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</si>
  <si>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</si>
  <si>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</si>
  <si>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</si>
  <si>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</si>
  <si>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</si>
  <si>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</si>
  <si>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</si>
  <si>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</si>
  <si>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</si>
  <si>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</si>
  <si>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</si>
  <si>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</si>
  <si>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</si>
  <si>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</si>
  <si>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</si>
  <si>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</si>
  <si>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</si>
  <si>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</si>
  <si>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</si>
  <si>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</si>
  <si>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</si>
  <si>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</si>
  <si>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</si>
  <si>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</si>
  <si>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</si>
  <si>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</si>
  <si>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</si>
  <si>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</si>
  <si>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</si>
  <si>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</si>
  <si>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</si>
  <si>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</si>
  <si>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</si>
  <si>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</si>
  <si>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</si>
  <si>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</si>
  <si>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</si>
  <si>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</si>
  <si>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</si>
  <si>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</si>
  <si>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</si>
  <si>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</si>
  <si>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</si>
  <si>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</si>
  <si>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</si>
  <si>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</si>
  <si>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</si>
  <si>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</si>
  <si>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</si>
  <si>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</si>
  <si>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</si>
  <si>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</si>
  <si>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</si>
  <si>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</si>
  <si>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</si>
  <si>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</si>
  <si>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</si>
  <si>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</si>
  <si>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</si>
  <si>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</si>
  <si>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</si>
  <si>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</si>
  <si>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</si>
  <si>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</si>
  <si>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</si>
  <si>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</si>
  <si>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</si>
  <si>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</si>
  <si>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</si>
  <si>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</si>
  <si>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</si>
  <si>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</si>
  <si>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</si>
  <si>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</si>
  <si>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</si>
  <si>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</si>
  <si>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</si>
  <si>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</si>
  <si>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</si>
  <si>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</si>
  <si>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</si>
  <si>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</si>
  <si>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</si>
  <si>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</si>
  <si>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</si>
  <si>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</si>
  <si>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</si>
  <si>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</si>
  <si>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</si>
  <si>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</si>
  <si>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</si>
  <si>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</si>
  <si>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</si>
  <si>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</si>
  <si>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</si>
  <si>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</si>
  <si>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</si>
  <si>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</si>
  <si>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</si>
  <si>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</si>
  <si>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</si>
  <si>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</si>
  <si>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</si>
  <si>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</si>
  <si>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</si>
  <si>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</si>
  <si>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</si>
  <si>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</si>
  <si>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</si>
  <si>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</si>
  <si>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</si>
  <si>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</si>
  <si>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</si>
  <si>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</si>
  <si>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</si>
  <si>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</si>
  <si>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</si>
  <si>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</si>
  <si>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</si>
  <si>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</si>
  <si>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</si>
  <si>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</si>
  <si>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</si>
  <si>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</si>
  <si>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</si>
  <si>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</si>
  <si>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</si>
  <si>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</si>
  <si>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</si>
  <si>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</si>
  <si>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</si>
  <si>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</si>
  <si>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</si>
  <si>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</si>
  <si>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</si>
  <si>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</si>
  <si>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</si>
  <si>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</si>
  <si>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</si>
  <si>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</si>
  <si>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</si>
  <si>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</si>
  <si>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</si>
  <si>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</si>
  <si>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</si>
  <si>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</si>
  <si>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</si>
  <si>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</si>
  <si>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</si>
  <si>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</si>
  <si>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</si>
  <si>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</si>
  <si>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</si>
  <si>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</si>
  <si>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</si>
  <si>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</si>
  <si>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</si>
  <si>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</si>
  <si>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</si>
  <si>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</si>
  <si>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</si>
  <si>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</si>
  <si>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</si>
  <si>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</si>
  <si>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</si>
  <si>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</si>
  <si>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</si>
  <si>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</si>
  <si>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</si>
  <si>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</si>
  <si>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</si>
  <si>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</si>
  <si>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</si>
  <si>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</si>
  <si>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</si>
  <si>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</si>
  <si>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</si>
  <si>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</si>
  <si>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</si>
  <si>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</si>
  <si>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</si>
  <si>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</si>
  <si>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</si>
  <si>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</si>
  <si>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</si>
  <si>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</si>
  <si>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</si>
  <si>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</si>
  <si>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</si>
  <si>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</si>
  <si>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</si>
  <si>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</si>
  <si>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</si>
  <si>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</si>
  <si>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</si>
  <si>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</si>
  <si>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</si>
  <si>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</si>
  <si>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</si>
  <si>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</si>
  <si>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</si>
  <si>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</si>
  <si>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</si>
  <si>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</si>
  <si>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</si>
  <si>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</si>
  <si>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</si>
  <si>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</si>
  <si>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</si>
  <si>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</si>
  <si>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</si>
  <si>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</si>
  <si>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</si>
  <si>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</si>
  <si>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</si>
  <si>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</si>
  <si>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</si>
  <si>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</si>
  <si>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</si>
  <si>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</si>
  <si>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</si>
  <si>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</si>
  <si>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</si>
  <si>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</si>
  <si>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</si>
  <si>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</si>
  <si>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</si>
  <si>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</si>
  <si>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</si>
  <si>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</si>
  <si>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</si>
  <si>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</si>
  <si>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</si>
  <si>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</si>
  <si>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</si>
  <si>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</si>
  <si>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</si>
  <si>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</si>
  <si>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</si>
  <si>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</si>
  <si>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</si>
  <si>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</si>
  <si>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</si>
  <si>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</si>
  <si>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</si>
  <si>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</si>
  <si>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</si>
  <si>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</si>
  <si>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</si>
  <si>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</si>
  <si>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</si>
  <si>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</si>
  <si>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</si>
  <si>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</si>
  <si>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</si>
  <si>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</si>
  <si>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</si>
  <si>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</si>
  <si>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</si>
  <si>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</si>
  <si>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</si>
  <si>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</si>
  <si>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</si>
  <si>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</si>
  <si>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</si>
  <si>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</si>
  <si>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</si>
  <si>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</si>
  <si>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</si>
  <si>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</si>
  <si>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</si>
  <si>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</si>
  <si>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</si>
  <si>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</si>
  <si>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</si>
  <si>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</si>
  <si>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</si>
  <si>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</si>
  <si>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</si>
  <si>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</si>
  <si>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</si>
  <si>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</si>
  <si>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</si>
  <si>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</si>
  <si>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</si>
  <si>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</si>
  <si>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</si>
  <si>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</si>
  <si>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</si>
  <si>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</si>
  <si>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</si>
  <si>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</si>
  <si>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</si>
  <si>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</si>
  <si>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</si>
  <si>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</si>
  <si>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</si>
  <si>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</si>
  <si>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</si>
  <si>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</si>
  <si>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</si>
  <si>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</si>
  <si>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</si>
  <si>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</si>
  <si>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</si>
  <si>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</si>
  <si>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</si>
  <si>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</si>
  <si>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</si>
  <si>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</si>
  <si>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</si>
  <si>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</si>
  <si>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</si>
  <si>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</si>
  <si>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</si>
  <si>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</si>
  <si>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</si>
  <si>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</si>
  <si>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</si>
  <si>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</si>
  <si>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</si>
  <si>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</si>
  <si>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</si>
  <si>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</si>
  <si>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</si>
  <si>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</si>
  <si>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</si>
  <si>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</si>
  <si>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</si>
  <si>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</si>
  <si>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</si>
  <si>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</si>
  <si>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</si>
  <si>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</si>
  <si>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</si>
  <si>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</si>
  <si>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</si>
  <si>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</si>
  <si>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</si>
  <si>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</si>
  <si>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</si>
  <si>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</si>
  <si>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</si>
  <si>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</si>
  <si>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</si>
  <si>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</si>
  <si>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</si>
  <si>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</si>
  <si>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</si>
  <si>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</si>
  <si>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</si>
  <si>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</si>
  <si>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</si>
  <si>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</si>
  <si>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</si>
  <si>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</si>
  <si>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</si>
  <si>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</si>
  <si>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</si>
  <si>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</si>
  <si>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</si>
  <si>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</si>
  <si>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</si>
  <si>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</si>
  <si>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</si>
  <si>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</si>
  <si>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</si>
  <si>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</si>
  <si>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</si>
  <si>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</si>
  <si>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</si>
  <si>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</si>
  <si>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</si>
  <si>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</si>
  <si>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</si>
  <si>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</si>
  <si>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</si>
  <si>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</si>
  <si>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</si>
  <si>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</si>
  <si>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</si>
  <si>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</si>
  <si>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</si>
  <si>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</si>
  <si>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</si>
  <si>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</si>
  <si>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</si>
  <si>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</si>
  <si>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</si>
  <si>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</si>
  <si>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</si>
  <si>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</si>
  <si>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</si>
  <si>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</si>
  <si>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</si>
  <si>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</si>
  <si>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</si>
  <si>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</si>
  <si>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</si>
  <si>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</si>
  <si>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</si>
  <si>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</si>
  <si>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</si>
  <si>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</si>
  <si>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</si>
  <si>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</si>
  <si>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</si>
  <si>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</si>
  <si>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</si>
  <si>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</si>
  <si>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</si>
  <si>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</si>
  <si>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</si>
  <si>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</si>
  <si>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</si>
  <si>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</si>
  <si>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</si>
  <si>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</si>
  <si>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</si>
  <si>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</si>
  <si>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</si>
  <si>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</si>
  <si>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</si>
  <si>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</si>
  <si>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</si>
  <si>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</si>
  <si>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</si>
  <si>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</si>
  <si>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</si>
  <si>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</si>
  <si>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</si>
  <si>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</si>
  <si>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</si>
  <si>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</si>
  <si>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</si>
  <si>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</si>
  <si>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</si>
  <si>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</si>
  <si>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</si>
  <si>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</si>
  <si>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</si>
  <si>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</si>
  <si>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</si>
  <si>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</si>
  <si>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</si>
  <si>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</si>
  <si>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</si>
  <si>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</si>
  <si>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</si>
  <si>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</si>
  <si>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</si>
  <si>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</si>
  <si>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</si>
  <si>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</si>
  <si>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</si>
  <si>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</si>
  <si>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</si>
  <si>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</si>
  <si>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</si>
  <si>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</si>
  <si>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</si>
  <si>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</si>
  <si>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</si>
  <si>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</si>
  <si>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</si>
  <si>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</si>
  <si>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</si>
  <si>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</si>
  <si>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</si>
  <si>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</si>
  <si>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</si>
  <si>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</si>
  <si>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</si>
  <si>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</si>
  <si>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</si>
  <si>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</si>
  <si>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</si>
  <si>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</si>
  <si>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</si>
  <si>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</si>
  <si>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</si>
  <si>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</si>
  <si>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</si>
  <si>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</si>
  <si>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</si>
  <si>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</si>
  <si>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</si>
  <si>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</si>
  <si>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</si>
  <si>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</si>
  <si>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</si>
  <si>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</si>
  <si>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</si>
  <si>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</si>
  <si>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</si>
  <si>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</si>
  <si>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</si>
  <si>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</si>
  <si>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</si>
  <si>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</si>
  <si>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</si>
  <si>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</si>
  <si>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</si>
  <si>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</si>
  <si>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</si>
  <si>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</si>
  <si>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</si>
  <si>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</si>
  <si>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</si>
  <si>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</si>
  <si>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</si>
  <si>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</si>
  <si>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</si>
  <si>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</si>
  <si>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</si>
  <si>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</si>
  <si>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</si>
  <si>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</si>
  <si>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</si>
  <si>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</si>
  <si>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</si>
  <si>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</si>
  <si>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</si>
  <si>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</si>
  <si>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</si>
  <si>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</si>
  <si>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</si>
  <si>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</si>
  <si>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</si>
  <si>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</si>
  <si>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</si>
  <si>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</si>
  <si>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</si>
  <si>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</si>
  <si>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</si>
  <si>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</si>
  <si>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</si>
  <si>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</si>
  <si>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</si>
  <si>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</si>
  <si>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</si>
  <si>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</si>
  <si>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</si>
  <si>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</si>
  <si>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</si>
  <si>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</si>
  <si>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</si>
  <si>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</si>
  <si>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</si>
  <si>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</si>
  <si>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</si>
  <si>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</si>
  <si>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</si>
  <si>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</si>
  <si>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</si>
  <si>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</si>
  <si>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</si>
  <si>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</si>
  <si>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</si>
  <si>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</si>
  <si>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</si>
  <si>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</si>
  <si>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</si>
  <si>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</si>
  <si>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</si>
  <si>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</si>
  <si>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</si>
  <si>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</si>
  <si>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</si>
  <si>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</si>
  <si>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</si>
  <si>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</si>
  <si>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</si>
  <si>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</si>
  <si>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</si>
  <si>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</si>
  <si>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</si>
  <si>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</si>
  <si>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</si>
  <si>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</si>
  <si>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</si>
  <si>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</si>
  <si>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</si>
  <si>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</si>
  <si>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</si>
  <si>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</si>
  <si>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</si>
  <si>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</si>
  <si>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</si>
  <si>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</si>
  <si>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</si>
  <si>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</si>
  <si>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</si>
  <si>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</si>
  <si>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</si>
  <si>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</si>
  <si>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</si>
  <si>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</si>
  <si>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</si>
  <si>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</si>
  <si>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</si>
  <si>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</si>
  <si>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</si>
  <si>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</si>
  <si>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</si>
  <si>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</si>
  <si>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</si>
  <si>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</si>
  <si>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</si>
  <si>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</si>
  <si>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</si>
  <si>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</si>
  <si>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</si>
  <si>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</si>
  <si>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</si>
  <si>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</si>
  <si>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</si>
  <si>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</si>
  <si>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</si>
  <si>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</si>
  <si>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</si>
  <si>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</si>
  <si>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</si>
  <si>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</si>
  <si>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</si>
  <si>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</si>
  <si>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</si>
  <si>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</si>
  <si>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</si>
  <si>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</si>
  <si>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</si>
  <si>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</si>
  <si>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</si>
  <si>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</si>
  <si>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</si>
  <si>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</si>
  <si>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</si>
  <si>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</si>
  <si>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</si>
  <si>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</si>
  <si>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</si>
  <si>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</si>
  <si>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</si>
  <si>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</si>
  <si>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</si>
  <si>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</si>
  <si>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</si>
  <si>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</si>
  <si>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</si>
  <si>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</si>
  <si>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</si>
  <si>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</si>
  <si>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</si>
  <si>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</si>
  <si>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</si>
  <si>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</si>
  <si>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</si>
  <si>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</si>
  <si>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</si>
  <si>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</si>
  <si>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</si>
  <si>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</si>
  <si>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</si>
  <si>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</si>
  <si>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</si>
  <si>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</si>
  <si>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</si>
  <si>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</si>
  <si>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</si>
  <si>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</si>
  <si>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</si>
  <si>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</si>
  <si>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</si>
  <si>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</si>
  <si>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</si>
  <si>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</si>
  <si>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</si>
  <si>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</si>
  <si>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</si>
  <si>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</si>
  <si>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</si>
  <si>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</si>
  <si>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</si>
  <si>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</si>
  <si>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</si>
  <si>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</si>
  <si>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</si>
  <si>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</si>
  <si>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</si>
  <si>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</si>
  <si>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</si>
  <si>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</si>
  <si>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</si>
  <si>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</si>
  <si>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</si>
  <si>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</si>
  <si>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</si>
  <si>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</si>
  <si>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</si>
  <si>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</si>
  <si>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</si>
  <si>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</si>
  <si>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</si>
  <si>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</si>
  <si>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</si>
  <si>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</si>
  <si>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</si>
  <si>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</si>
  <si>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</si>
  <si>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</si>
  <si>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</si>
  <si>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</si>
  <si>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</si>
  <si>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</si>
  <si>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</si>
  <si>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</si>
  <si>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</si>
  <si>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</si>
  <si>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</si>
  <si>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</si>
  <si>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</si>
  <si>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</si>
  <si>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</si>
  <si>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</si>
  <si>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</si>
  <si>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</si>
  <si>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</si>
  <si>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</si>
  <si>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</si>
  <si>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</si>
  <si>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</si>
  <si>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</si>
  <si>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</si>
  <si>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</si>
  <si>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</si>
  <si>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</si>
  <si>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</si>
  <si>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</si>
  <si>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</si>
  <si>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</si>
  <si>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</si>
  <si>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</si>
  <si>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</si>
  <si>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</si>
  <si>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</si>
  <si>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</si>
  <si>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</si>
  <si>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</si>
  <si>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</si>
  <si>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</si>
  <si>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</si>
  <si>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</si>
  <si>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</si>
  <si>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</si>
  <si>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</si>
  <si>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</si>
  <si>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</si>
  <si>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</si>
  <si>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</si>
  <si>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</si>
  <si>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</si>
  <si>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</si>
  <si>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</si>
  <si>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</si>
  <si>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</si>
  <si>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</si>
  <si>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</si>
  <si>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</si>
  <si>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</si>
  <si>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</si>
  <si>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</si>
  <si>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</si>
  <si>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</si>
  <si>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</si>
  <si>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</si>
  <si>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</si>
  <si>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</si>
  <si>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</si>
  <si>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</si>
  <si>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</si>
  <si>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</si>
  <si>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</si>
  <si>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</si>
  <si>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</si>
  <si>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</si>
  <si>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</si>
  <si>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</si>
  <si>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</si>
  <si>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</si>
  <si>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</si>
  <si>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</si>
  <si>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</si>
  <si>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</si>
  <si>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</si>
  <si>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</si>
  <si>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</si>
  <si>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</si>
  <si>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</si>
  <si>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</si>
  <si>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</si>
  <si>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</si>
  <si>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</si>
  <si>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</si>
  <si>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</si>
  <si>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</si>
  <si>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</si>
  <si>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</si>
  <si>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</si>
  <si>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</si>
  <si>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</si>
  <si>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</si>
  <si>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</si>
  <si>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</si>
  <si>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</si>
  <si>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</si>
  <si>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</si>
  <si>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</si>
  <si>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</si>
  <si>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</si>
  <si>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</si>
  <si>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</si>
  <si>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</si>
  <si>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</si>
  <si>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</si>
  <si>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</si>
  <si>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</si>
  <si>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</si>
  <si>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</si>
  <si>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</si>
  <si>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</si>
  <si>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</si>
  <si>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</si>
  <si>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</si>
  <si>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</si>
  <si>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</si>
  <si>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</si>
  <si>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</si>
  <si>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</si>
  <si>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</si>
  <si>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</si>
  <si>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</si>
  <si>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</si>
  <si>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</si>
  <si>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</si>
  <si>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</si>
  <si>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</si>
  <si>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</si>
  <si>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</si>
  <si>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</si>
  <si>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</si>
  <si>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</si>
  <si>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</si>
  <si>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</si>
  <si>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</si>
  <si>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</si>
  <si>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</si>
  <si>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</si>
  <si>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</si>
  <si>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</si>
  <si>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</si>
  <si>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</si>
  <si>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</si>
  <si>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</si>
  <si>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</si>
  <si>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</si>
  <si>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</si>
  <si>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</si>
  <si>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</si>
  <si>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</si>
  <si>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</si>
  <si>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</si>
  <si>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</si>
  <si>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</si>
  <si>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</si>
  <si>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</si>
  <si>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</si>
  <si>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</si>
  <si>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</si>
  <si>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</si>
  <si>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</si>
  <si>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</si>
  <si>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</si>
  <si>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</si>
  <si>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</si>
  <si>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</si>
  <si>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</si>
  <si>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</si>
  <si>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</si>
  <si>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</si>
  <si>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</si>
  <si>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</si>
  <si>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</si>
  <si>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</si>
  <si>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</si>
  <si>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</si>
  <si>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</si>
  <si>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</si>
  <si>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</si>
  <si>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</si>
  <si>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</si>
  <si>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</si>
  <si>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</si>
  <si>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</si>
  <si>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</si>
  <si>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</si>
  <si>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</si>
  <si>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</si>
  <si>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</si>
  <si>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</si>
  <si>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</si>
  <si>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</si>
  <si>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</si>
  <si>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</si>
  <si>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</si>
  <si>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</si>
  <si>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</si>
  <si>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</si>
  <si>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</si>
  <si>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</si>
  <si>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</si>
  <si>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</si>
  <si>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</si>
  <si>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</si>
  <si>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</si>
  <si>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</si>
  <si>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</si>
  <si>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</si>
  <si>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</si>
  <si>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</si>
  <si>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</si>
  <si>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</si>
  <si>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</si>
  <si>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</si>
  <si>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</si>
  <si>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</si>
  <si>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</si>
  <si>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</si>
  <si>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</si>
  <si>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</si>
  <si>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</si>
  <si>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</si>
  <si>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</si>
  <si>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</si>
  <si>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</si>
  <si>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</si>
  <si>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</si>
  <si>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</si>
  <si>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</si>
  <si>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</si>
  <si>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</si>
  <si>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</si>
  <si>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</si>
  <si>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</si>
  <si>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</si>
  <si>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</si>
  <si>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</si>
  <si>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</si>
  <si>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</si>
  <si>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</si>
  <si>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</si>
  <si>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</si>
  <si>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</si>
  <si>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</si>
  <si>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</si>
  <si>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</si>
  <si>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</si>
  <si>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</si>
  <si>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</si>
  <si>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</si>
  <si>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</si>
  <si>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</si>
  <si>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</si>
  <si>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</si>
  <si>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</si>
  <si>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</si>
  <si>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</si>
  <si>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</si>
  <si>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</si>
  <si>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</si>
  <si>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</si>
  <si>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</si>
  <si>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</si>
  <si>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</si>
  <si>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</si>
  <si>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</si>
  <si>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</si>
  <si>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</si>
  <si>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</si>
  <si>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</si>
  <si>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</si>
  <si>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</si>
  <si>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</si>
  <si>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</si>
  <si>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</si>
  <si>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</si>
  <si>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</si>
  <si>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</si>
  <si>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</si>
  <si>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</si>
  <si>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</si>
  <si>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</si>
  <si>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</si>
  <si>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</si>
  <si>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</si>
  <si>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</si>
  <si>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</si>
  <si>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</si>
  <si>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</si>
  <si>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</si>
  <si>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</si>
  <si>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</si>
  <si>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</si>
  <si>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</si>
  <si>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</si>
  <si>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</si>
  <si>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</si>
  <si>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</si>
  <si>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</si>
  <si>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</si>
  <si>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</si>
  <si>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</si>
  <si>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</si>
  <si>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</si>
  <si>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</si>
  <si>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</si>
  <si>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</si>
  <si>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</si>
  <si>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</si>
  <si>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</si>
  <si>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</si>
  <si>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</si>
  <si>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</si>
  <si>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</si>
  <si>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</si>
  <si>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</si>
  <si>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</si>
  <si>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</si>
  <si>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</si>
  <si>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</si>
  <si>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</si>
  <si>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</si>
  <si>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</si>
  <si>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</si>
  <si>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</si>
  <si>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</si>
  <si>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</si>
  <si>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</si>
  <si>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</si>
  <si>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</si>
  <si>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</si>
  <si>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</si>
  <si>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</si>
  <si>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</si>
  <si>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</si>
  <si>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</si>
  <si>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</si>
  <si>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</si>
  <si>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</si>
  <si>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</si>
  <si>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</si>
  <si>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</si>
  <si>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</si>
  <si>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</si>
  <si>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</si>
  <si>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</si>
  <si>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</si>
  <si>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</si>
  <si>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</si>
  <si>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</si>
  <si>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</si>
  <si>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</si>
  <si>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</si>
  <si>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</si>
  <si>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</si>
  <si>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</si>
  <si>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</si>
  <si>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</si>
  <si>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</si>
  <si>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</si>
  <si>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</si>
  <si>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</si>
  <si>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</si>
  <si>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</si>
  <si>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</si>
  <si>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</si>
  <si>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</si>
  <si>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</si>
  <si>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</si>
  <si>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</si>
  <si>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</si>
  <si>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</si>
  <si>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</si>
  <si>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</si>
  <si>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</si>
  <si>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</si>
  <si>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</si>
  <si>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</si>
  <si>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</si>
  <si>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</si>
  <si>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</si>
  <si>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</si>
  <si>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</si>
  <si>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</si>
  <si>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</si>
  <si>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</si>
  <si>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</si>
  <si>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</si>
  <si>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</si>
  <si>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</si>
  <si>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</si>
  <si>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</si>
  <si>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</si>
  <si>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</si>
  <si>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</si>
  <si>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</si>
  <si>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</si>
  <si>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</si>
  <si>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</si>
  <si>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</si>
  <si>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</si>
  <si>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</si>
  <si>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</si>
  <si>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</si>
  <si>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</si>
  <si>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</si>
  <si>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</si>
  <si>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</si>
  <si>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</si>
  <si>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</si>
  <si>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</si>
  <si>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</si>
  <si>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</si>
  <si>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</si>
  <si>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</si>
  <si>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</si>
  <si>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</si>
  <si>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</si>
  <si>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</si>
  <si>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</si>
  <si>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</si>
  <si>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</si>
  <si>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</si>
  <si>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</si>
  <si>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</si>
  <si>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</si>
  <si>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</si>
  <si>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</si>
  <si>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</si>
  <si>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</si>
  <si>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</si>
  <si>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</si>
  <si>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</si>
  <si>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</si>
  <si>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</si>
  <si>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</si>
  <si>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</si>
  <si>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</si>
  <si>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</si>
  <si>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</si>
  <si>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</si>
  <si>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</si>
  <si>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</si>
  <si>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</si>
  <si>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</si>
  <si>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</si>
  <si>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</si>
  <si>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</si>
  <si>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</si>
  <si>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</si>
  <si>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</si>
  <si>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</si>
  <si>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</si>
  <si>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</si>
  <si>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</si>
  <si>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</si>
  <si>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</si>
  <si>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</si>
  <si>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</si>
  <si>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</si>
  <si>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</si>
  <si>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</si>
  <si>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</si>
  <si>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</si>
  <si>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</si>
  <si>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</si>
  <si>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</si>
  <si>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</si>
  <si>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</si>
  <si>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</si>
  <si>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</si>
  <si>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</si>
  <si>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</si>
  <si>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</si>
  <si>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</si>
  <si>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</si>
  <si>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</si>
  <si>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</si>
  <si>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</si>
  <si>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</si>
  <si>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</si>
  <si>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</si>
  <si>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</si>
  <si>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</si>
  <si>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</si>
  <si>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</si>
  <si>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</si>
  <si>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</si>
  <si>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</si>
  <si>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</si>
  <si>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</si>
  <si>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</si>
  <si>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</si>
  <si>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</si>
  <si>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</si>
  <si>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</si>
  <si>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</si>
  <si>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</si>
  <si>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</si>
  <si>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</si>
  <si>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</si>
  <si>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</si>
  <si>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</si>
  <si>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</si>
  <si>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</si>
  <si>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</si>
  <si>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</si>
  <si>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</si>
  <si>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</si>
  <si>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</si>
  <si>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</si>
  <si>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</si>
  <si>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</si>
  <si>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</si>
  <si>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</si>
  <si>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</si>
  <si>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</si>
  <si>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</si>
  <si>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</si>
  <si>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</si>
  <si>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</si>
  <si>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</si>
  <si>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</si>
  <si>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</si>
  <si>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</si>
  <si>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</si>
  <si>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</si>
  <si>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</si>
  <si>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</si>
  <si>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</si>
  <si>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</si>
  <si>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</si>
  <si>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</si>
  <si>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</si>
  <si>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</si>
  <si>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</si>
  <si>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</si>
  <si>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</si>
  <si>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</si>
  <si>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</si>
  <si>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</si>
  <si>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</si>
  <si>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</si>
  <si>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</si>
  <si>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</si>
  <si>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</si>
  <si>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</si>
  <si>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</si>
  <si>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</si>
  <si>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</si>
  <si>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</si>
  <si>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</si>
  <si>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</si>
  <si>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</si>
  <si>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</si>
  <si>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</si>
  <si>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</si>
  <si>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</si>
  <si>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</si>
  <si>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</si>
  <si>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</si>
  <si>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</si>
  <si>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</si>
  <si>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</si>
  <si>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</si>
  <si>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</si>
  <si>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</si>
  <si>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</si>
  <si>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</si>
  <si>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</si>
  <si>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</si>
  <si>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</si>
  <si>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</si>
  <si>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</si>
  <si>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</si>
  <si>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</si>
  <si>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</si>
  <si>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</si>
  <si>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</si>
  <si>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</si>
  <si>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</si>
  <si>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</si>
  <si>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</si>
  <si>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</si>
  <si>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</si>
  <si>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</si>
  <si>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</si>
  <si>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</si>
  <si>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</si>
  <si>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</si>
  <si>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</si>
  <si>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</si>
  <si>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</si>
  <si>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</si>
  <si>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</si>
  <si>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</si>
  <si>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</si>
  <si>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</si>
  <si>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</si>
  <si>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</si>
  <si>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</si>
  <si>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</si>
  <si>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</si>
  <si>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</si>
  <si>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</si>
  <si>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</si>
  <si>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</si>
  <si>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</si>
  <si>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</si>
  <si>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</si>
  <si>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</si>
  <si>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</si>
  <si>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</si>
  <si>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</si>
  <si>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</si>
  <si>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</si>
  <si>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</si>
  <si>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</si>
  <si>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</si>
  <si>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</si>
  <si>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</si>
  <si>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</si>
  <si>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</si>
  <si>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</si>
  <si>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</si>
  <si>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</si>
  <si>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</si>
  <si>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</si>
  <si>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</si>
  <si>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</si>
  <si>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</si>
  <si>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</si>
  <si>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</si>
  <si>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</si>
  <si>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</si>
  <si>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</si>
  <si>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</si>
  <si>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</si>
  <si>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</si>
  <si>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</si>
  <si>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</si>
  <si>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</si>
  <si>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</si>
  <si>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</si>
  <si>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</si>
  <si>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</si>
  <si>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</si>
  <si>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</si>
  <si>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</si>
  <si>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</si>
  <si>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</si>
  <si>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</si>
  <si>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</si>
  <si>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</si>
  <si>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</si>
  <si>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</si>
  <si>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</si>
  <si>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</si>
  <si>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</si>
  <si>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</si>
  <si>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</si>
  <si>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</si>
  <si>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</si>
  <si>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</si>
  <si>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</si>
  <si>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</si>
  <si>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</si>
  <si>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</si>
  <si>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</si>
  <si>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</si>
  <si>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</si>
  <si>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</si>
  <si>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</si>
  <si>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</si>
  <si>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</si>
  <si>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</si>
  <si>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</si>
  <si>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</si>
  <si>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</si>
  <si>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</si>
  <si>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</si>
  <si>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</si>
  <si>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</si>
  <si>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</si>
  <si>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</si>
  <si>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</si>
  <si>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</si>
  <si>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</si>
  <si>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</si>
  <si>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</si>
  <si>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</si>
  <si>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</si>
  <si>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</si>
  <si>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</si>
  <si>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</si>
  <si>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</si>
  <si>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</si>
  <si>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</si>
  <si>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</si>
  <si>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</si>
  <si>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</si>
  <si>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</si>
  <si>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</si>
  <si>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</si>
  <si>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</si>
  <si>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</si>
  <si>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</si>
  <si>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</si>
  <si>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</si>
  <si>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</si>
  <si>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</si>
  <si>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</si>
  <si>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</si>
  <si>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</si>
  <si>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</si>
  <si>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</si>
  <si>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</si>
  <si>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</si>
  <si>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</si>
  <si>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</si>
  <si>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</si>
  <si>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</si>
  <si>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</si>
  <si>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</si>
  <si>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</si>
  <si>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</si>
  <si>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</si>
  <si>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</si>
  <si>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</si>
  <si>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</si>
  <si>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</si>
  <si>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</si>
  <si>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</si>
  <si>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</si>
  <si>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</si>
  <si>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</si>
  <si>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</si>
  <si>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</si>
  <si>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</si>
  <si>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</si>
  <si>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</si>
  <si>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</si>
  <si>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</si>
  <si>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</si>
  <si>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</si>
  <si>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</si>
  <si>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</si>
  <si>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</si>
  <si>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</si>
  <si>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</si>
  <si>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</si>
  <si>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</si>
  <si>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</si>
  <si>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</si>
  <si>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</si>
  <si>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</si>
  <si>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</si>
  <si>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</si>
  <si>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</si>
  <si>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</si>
  <si>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</si>
  <si>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</si>
  <si>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</si>
  <si>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</si>
  <si>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</si>
  <si>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</si>
  <si>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</si>
  <si>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</si>
  <si>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</si>
  <si>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</si>
  <si>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</si>
  <si>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</si>
  <si>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</si>
  <si>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</si>
  <si>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</si>
  <si>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</si>
  <si>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</si>
  <si>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</si>
  <si>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</si>
  <si>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</si>
  <si>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</si>
  <si>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</si>
  <si>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</si>
  <si>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</si>
  <si>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</si>
  <si>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</si>
  <si>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</si>
  <si>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</si>
  <si>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</si>
  <si>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</si>
  <si>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</si>
  <si>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</si>
  <si>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</si>
  <si>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</si>
  <si>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</si>
  <si>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</si>
  <si>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</si>
  <si>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</si>
  <si>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</si>
  <si>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</si>
  <si>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</si>
  <si>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</si>
  <si>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</si>
  <si>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</si>
  <si>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</si>
  <si>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</si>
  <si>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</si>
  <si>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</si>
  <si>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</si>
  <si>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</si>
  <si>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</si>
  <si>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</si>
  <si>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</si>
  <si>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</si>
  <si>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</si>
  <si>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</si>
  <si>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</si>
  <si>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</si>
  <si>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</si>
  <si>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</si>
  <si>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</si>
  <si>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</si>
  <si>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</si>
  <si>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</si>
  <si>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</si>
  <si>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</si>
  <si>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</si>
  <si>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</si>
  <si>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</si>
  <si>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</si>
  <si>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</si>
  <si>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</si>
  <si>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</si>
  <si>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</si>
  <si>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</si>
  <si>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</si>
  <si>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</si>
  <si>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</si>
  <si>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</si>
  <si>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</si>
  <si>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</si>
  <si>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</si>
  <si>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</si>
  <si>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</si>
  <si>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</si>
  <si>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</si>
  <si>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</si>
  <si>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</si>
  <si>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</si>
  <si>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</si>
  <si>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</si>
  <si>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</si>
  <si>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</si>
  <si>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</si>
  <si>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</si>
  <si>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</si>
  <si>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</si>
  <si>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</si>
  <si>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</si>
  <si>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</si>
  <si>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</si>
  <si>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</si>
  <si>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</si>
  <si>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</si>
  <si>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</si>
  <si>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</si>
  <si>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</si>
  <si>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</si>
  <si>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</si>
  <si>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</si>
  <si>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</si>
  <si>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</si>
  <si>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</si>
  <si>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</si>
  <si>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</si>
  <si>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</si>
  <si>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</si>
  <si>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</si>
  <si>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</si>
  <si>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</si>
  <si>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</si>
  <si>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</si>
  <si>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</si>
  <si>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</si>
  <si>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</si>
  <si>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</si>
  <si>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</si>
  <si>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</si>
  <si>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</si>
  <si>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</si>
  <si>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</si>
  <si>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</si>
  <si>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</si>
  <si>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</si>
  <si>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</si>
  <si>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</si>
  <si>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</si>
  <si>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</si>
  <si>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</si>
  <si>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</si>
  <si>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</si>
  <si>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</si>
  <si>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</si>
  <si>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</si>
  <si>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</si>
  <si>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</si>
  <si>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</si>
  <si>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</si>
  <si>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</si>
  <si>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</si>
  <si>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</si>
  <si>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</si>
  <si>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</si>
  <si>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</si>
  <si>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</si>
  <si>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</si>
  <si>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</si>
  <si>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</si>
  <si>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</si>
  <si>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</si>
  <si>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</si>
  <si>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</si>
  <si>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</si>
  <si>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</si>
  <si>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</si>
  <si>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</si>
  <si>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</si>
  <si>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</si>
  <si>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</si>
  <si>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</si>
  <si>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</si>
  <si>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</si>
  <si>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</si>
  <si>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</si>
  <si>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</si>
  <si>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</si>
  <si>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</si>
  <si>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</si>
  <si>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</si>
  <si>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</si>
  <si>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</si>
  <si>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</si>
  <si>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</si>
  <si>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</si>
  <si>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</si>
  <si>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</si>
  <si>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</si>
  <si>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</si>
  <si>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</si>
  <si>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</si>
  <si>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</si>
  <si>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</si>
  <si>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</si>
  <si>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</si>
  <si>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</si>
  <si>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</si>
  <si>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</si>
  <si>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</si>
  <si>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</si>
  <si>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</si>
  <si>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</si>
  <si>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</si>
  <si>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</si>
  <si>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</si>
  <si>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</si>
  <si>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</si>
  <si>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</si>
  <si>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</si>
  <si>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</si>
  <si>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</si>
  <si>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</si>
  <si>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</si>
  <si>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</si>
  <si>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</si>
  <si>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</si>
  <si>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</si>
  <si>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</si>
  <si>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</si>
  <si>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</si>
  <si>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</si>
  <si>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</si>
  <si>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</si>
  <si>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</si>
  <si>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</si>
  <si>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</si>
  <si>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</si>
  <si>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</si>
  <si>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</si>
  <si>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</si>
  <si>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</si>
  <si>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</si>
  <si>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</si>
  <si>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</si>
  <si>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</si>
  <si>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</si>
  <si>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</si>
  <si>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</si>
  <si>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</si>
  <si>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</si>
  <si>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</si>
  <si>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</si>
  <si>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</si>
  <si>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</si>
  <si>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</si>
  <si>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</si>
  <si>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</si>
  <si>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</si>
  <si>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</si>
  <si>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</si>
  <si>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</si>
  <si>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</si>
  <si>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</si>
  <si>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</si>
  <si>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</si>
  <si>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</si>
  <si>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</si>
  <si>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</si>
  <si>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</si>
  <si>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</si>
  <si>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</si>
  <si>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</si>
  <si>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</si>
  <si>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</si>
  <si>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</si>
  <si>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</si>
  <si>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</si>
  <si>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</si>
  <si>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</si>
  <si>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</si>
  <si>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</si>
  <si>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</si>
  <si>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</si>
  <si>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</si>
  <si>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</si>
  <si>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</si>
  <si>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</si>
  <si>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</si>
  <si>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</si>
  <si>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</si>
  <si>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</si>
  <si>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</si>
  <si>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</si>
  <si>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</si>
  <si>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</si>
  <si>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</si>
  <si>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</si>
  <si>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</si>
  <si>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</si>
  <si>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</si>
  <si>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</si>
  <si>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</si>
  <si>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</si>
  <si>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</si>
  <si>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</si>
  <si>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</si>
  <si>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</si>
  <si>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</si>
  <si>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</si>
  <si>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</si>
  <si>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</si>
  <si>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</si>
  <si>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</si>
  <si>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</si>
  <si>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</si>
  <si>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</si>
  <si>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</si>
  <si>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</si>
  <si>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</si>
  <si>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</si>
  <si>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</si>
  <si>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</si>
  <si>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</si>
  <si>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</si>
  <si>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</si>
  <si>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</si>
  <si>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</si>
  <si>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</si>
  <si>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</si>
  <si>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</si>
  <si>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</si>
  <si>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</si>
  <si>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</si>
  <si>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</si>
  <si>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</si>
  <si>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</si>
  <si>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</si>
  <si>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</si>
  <si>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</si>
  <si>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</si>
  <si>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</si>
  <si>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</si>
  <si>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</si>
  <si>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</si>
  <si>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</si>
  <si>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</si>
  <si>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</si>
  <si>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</si>
  <si>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</si>
  <si>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</si>
  <si>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</si>
  <si>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</si>
  <si>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</si>
  <si>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</si>
  <si>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</si>
  <si>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</si>
  <si>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</si>
  <si>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</si>
  <si>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</si>
  <si>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</si>
  <si>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</si>
  <si>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</si>
  <si>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</si>
  <si>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</si>
  <si>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</si>
  <si>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</si>
  <si>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</si>
  <si>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</si>
  <si>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</si>
  <si>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</si>
  <si>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</si>
  <si>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</si>
  <si>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</si>
  <si>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</si>
  <si>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</si>
  <si>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</si>
  <si>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</si>
  <si>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</si>
  <si>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</si>
  <si>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</si>
  <si>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</si>
  <si>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</si>
  <si>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</si>
  <si>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</si>
  <si>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</si>
  <si>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</si>
  <si>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</si>
  <si>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</si>
  <si>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</si>
  <si>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</si>
  <si>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</si>
  <si>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</si>
  <si>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</si>
  <si>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</si>
  <si>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</si>
  <si>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</si>
  <si>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</si>
  <si>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</si>
  <si>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</si>
  <si>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</si>
  <si>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</si>
  <si>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</si>
  <si>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</si>
  <si>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</si>
  <si>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</si>
  <si>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</si>
  <si>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</si>
  <si>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</si>
  <si>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</si>
  <si>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</si>
  <si>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</si>
  <si>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</si>
  <si>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</si>
  <si>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</si>
  <si>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</si>
  <si>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</si>
  <si>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</si>
  <si>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</si>
  <si>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</si>
  <si>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</si>
  <si>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</si>
  <si>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</si>
  <si>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</si>
  <si>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</si>
  <si>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</si>
  <si>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</si>
  <si>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</si>
  <si>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</si>
  <si>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</si>
  <si>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</si>
  <si>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</si>
  <si>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</si>
  <si>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</si>
  <si>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</si>
  <si>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</si>
  <si>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</si>
  <si>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</si>
  <si>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</si>
  <si>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</si>
  <si>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</si>
  <si>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</si>
  <si>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</si>
  <si>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</si>
  <si>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</si>
  <si>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</si>
  <si>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</si>
  <si>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</si>
  <si>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</si>
  <si>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</si>
  <si>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</si>
  <si>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</si>
  <si>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</si>
  <si>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</si>
  <si>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</si>
  <si>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</si>
  <si>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</si>
  <si>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</si>
  <si>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</si>
  <si>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</si>
  <si>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</si>
  <si>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</si>
  <si>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</si>
  <si>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</si>
  <si>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</si>
  <si>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</si>
  <si>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</si>
  <si>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</si>
  <si>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</si>
  <si>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</si>
  <si>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</si>
  <si>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</si>
  <si>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</si>
  <si>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</si>
  <si>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</si>
  <si>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</si>
  <si>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</si>
  <si>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</si>
  <si>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</si>
  <si>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</si>
  <si>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</si>
  <si>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</si>
  <si>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</si>
  <si>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</si>
  <si>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</si>
  <si>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</si>
  <si>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</si>
  <si>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</si>
  <si>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</si>
  <si>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</si>
  <si>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</si>
  <si>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</si>
  <si>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</si>
  <si>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</si>
  <si>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</si>
  <si>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</si>
  <si>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</si>
  <si>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</si>
  <si>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</si>
  <si>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</si>
  <si>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</si>
  <si>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</si>
  <si>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</si>
  <si>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</si>
  <si>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</si>
  <si>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</si>
  <si>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</si>
  <si>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</si>
  <si>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</si>
  <si>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</si>
  <si>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</si>
  <si>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</si>
  <si>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</si>
  <si>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</si>
  <si>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</si>
  <si>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</si>
  <si>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</si>
  <si>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</si>
  <si>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</si>
  <si>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</si>
  <si>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</si>
  <si>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</si>
  <si>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</si>
  <si>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</si>
  <si>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</si>
  <si>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</si>
  <si>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</si>
  <si>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</si>
  <si>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</si>
  <si>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</si>
  <si>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</si>
  <si>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</si>
  <si>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</si>
  <si>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</si>
  <si>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</si>
  <si>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</si>
  <si>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</si>
  <si>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</si>
  <si>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</si>
  <si>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</si>
  <si>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</si>
  <si>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</si>
  <si>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</si>
  <si>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</si>
  <si>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</si>
  <si>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</si>
  <si>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</si>
  <si>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</si>
  <si>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</si>
  <si>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</si>
  <si>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</si>
  <si>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</si>
  <si>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</si>
  <si>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</si>
  <si>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</si>
  <si>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</si>
  <si>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</si>
  <si>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</si>
  <si>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</si>
  <si>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</si>
  <si>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</si>
  <si>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</si>
  <si>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</si>
  <si>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</si>
  <si>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</si>
  <si>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</si>
  <si>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</si>
  <si>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</si>
  <si>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</si>
  <si>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</si>
  <si>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</si>
  <si>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</si>
  <si>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</si>
  <si>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</si>
  <si>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</si>
  <si>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</si>
  <si>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</si>
  <si>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</si>
  <si>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</si>
  <si>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</si>
  <si>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</si>
  <si>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</si>
  <si>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</si>
  <si>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</si>
  <si>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</si>
  <si>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</si>
  <si>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</si>
  <si>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</si>
  <si>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</si>
  <si>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</si>
  <si>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</si>
  <si>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</si>
  <si>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</si>
  <si>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</si>
  <si>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</si>
  <si>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</si>
  <si>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</si>
  <si>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</si>
  <si>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</si>
  <si>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</si>
  <si>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</si>
  <si>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</si>
  <si>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</si>
  <si>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</si>
  <si>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</si>
  <si>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</si>
  <si>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</si>
  <si>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</si>
  <si>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</si>
  <si>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</si>
  <si>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</si>
  <si>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</si>
  <si>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</si>
  <si>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</si>
  <si>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INT 1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</si>
  <si>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</si>
  <si>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</si>
  <si>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</si>
  <si>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</si>
  <si>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</si>
  <si>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</si>
  <si>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</si>
  <si>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</si>
  <si>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</si>
  <si>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</si>
  <si>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</si>
  <si>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</si>
  <si>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</si>
  <si>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</si>
  <si>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</si>
  <si>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</si>
  <si>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</si>
  <si>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</si>
  <si>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</si>
  <si>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</si>
  <si>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</si>
  <si>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</si>
  <si>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</si>
  <si>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</si>
  <si>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</si>
  <si>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</si>
  <si>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</si>
  <si>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</si>
  <si>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</si>
  <si>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</si>
  <si>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</si>
  <si>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</si>
  <si>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</si>
  <si>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</si>
  <si>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</si>
  <si>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</si>
  <si>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</si>
  <si>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</si>
  <si>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</si>
  <si>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</si>
  <si>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</si>
  <si>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</si>
  <si>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</si>
  <si>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</si>
  <si>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</si>
  <si>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</si>
  <si>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</si>
  <si>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</si>
  <si>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</si>
  <si>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</si>
  <si>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</si>
  <si>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</si>
  <si>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</si>
  <si>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</si>
  <si>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</si>
  <si>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</si>
  <si>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</si>
  <si>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</si>
  <si>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</si>
  <si>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</si>
  <si>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</si>
  <si>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</si>
  <si>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</si>
  <si>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</si>
  <si>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</si>
  <si>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</si>
  <si>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</si>
  <si>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</si>
  <si>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</si>
  <si>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</si>
  <si>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</si>
  <si>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</si>
  <si>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</si>
  <si>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</si>
  <si>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</si>
  <si>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</si>
  <si>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</si>
  <si>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</si>
  <si>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</si>
  <si>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</si>
  <si>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</si>
  <si>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</si>
  <si>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</si>
  <si>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</si>
  <si>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</si>
  <si>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</si>
  <si>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</si>
  <si>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</si>
  <si>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</si>
  <si>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</si>
  <si>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</si>
  <si>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</si>
  <si>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</si>
  <si>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</si>
  <si>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</si>
  <si>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</si>
  <si>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</si>
  <si>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</si>
  <si>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</si>
  <si>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</si>
  <si>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</si>
  <si>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</si>
  <si>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</si>
  <si>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</si>
  <si>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</si>
  <si>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</si>
  <si>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</si>
  <si>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</si>
  <si>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</si>
  <si>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</si>
  <si>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</si>
  <si>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</si>
  <si>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</si>
  <si>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</si>
  <si>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</si>
  <si>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</si>
  <si>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</si>
  <si>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</si>
  <si>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(ANTES ROLONGACION DE MINA #750)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</si>
  <si>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</si>
  <si>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</si>
  <si>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</si>
  <si>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</si>
  <si>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</si>
  <si>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</si>
  <si>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C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</si>
  <si>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</si>
  <si>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</si>
  <si>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</si>
  <si>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</si>
  <si>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</si>
  <si>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</si>
  <si>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</si>
  <si>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</si>
  <si>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</si>
  <si>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</si>
  <si>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</si>
  <si>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</si>
  <si>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</si>
  <si>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</si>
  <si>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</si>
  <si>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</si>
  <si>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</si>
  <si>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</si>
  <si>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</si>
  <si>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</si>
  <si>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</si>
  <si>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</si>
  <si>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</si>
  <si>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</si>
  <si>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</si>
  <si>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</si>
  <si>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</si>
  <si>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</si>
  <si>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</si>
  <si>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</si>
  <si>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</si>
  <si>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</si>
  <si>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</si>
  <si>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</si>
  <si>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</si>
  <si>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</si>
  <si>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</si>
  <si>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</si>
  <si>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</si>
  <si>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</si>
  <si>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</si>
  <si>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</si>
  <si>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</si>
  <si>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</si>
  <si>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</si>
  <si>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</si>
  <si>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</si>
  <si>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</si>
  <si>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</si>
  <si>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</si>
  <si>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</si>
  <si>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</si>
  <si>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</si>
  <si>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</si>
  <si>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</si>
  <si>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</si>
  <si>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</si>
  <si>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</si>
  <si>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</si>
  <si>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</si>
  <si>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LOCAL B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</si>
  <si>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</si>
  <si>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</si>
  <si>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</si>
  <si>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</si>
  <si>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</si>
  <si>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</si>
  <si>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</si>
  <si>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</si>
  <si>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</si>
  <si>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</si>
  <si>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</si>
  <si>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</si>
  <si>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</si>
  <si>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</si>
  <si>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</si>
  <si>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</si>
  <si>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</si>
  <si>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</si>
  <si>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</si>
  <si>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</si>
  <si>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</si>
  <si>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</si>
  <si>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</si>
  <si>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</si>
  <si>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</si>
  <si>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</si>
  <si>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</si>
  <si>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</si>
  <si>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L-3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</si>
  <si>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</si>
  <si>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</si>
  <si>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</si>
  <si>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</si>
  <si>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</si>
  <si>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</si>
  <si>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</si>
  <si>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</si>
  <si>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</si>
  <si>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</si>
  <si>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</si>
  <si>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</si>
  <si>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LOCAL E</t>
  </si>
  <si>
    <t>19.04786413111249, -98.19682528693954</t>
  </si>
  <si>
    <t>F270 5 NORTE II PUEBLA</t>
  </si>
  <si>
    <t>LOCAL D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</si>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</sst>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0" fillId="13" borderId="0" xfId="0" applyFill="1"/>
    <xf numFmtId="0" fontId="10" fillId="3" borderId="0" xfId="0" applyFont="1" applyFill="1"/>
    <xf numFmtId="0" fontId="10" fillId="14" borderId="0" xfId="0" applyFont="1" applyFill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9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comments" Target="../comments1.xml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66" Type="http://schemas.openxmlformats.org/officeDocument/2006/relationships/vmlDrawing" Target="../drawings/vmlDrawing1.vm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67" Type="http://schemas.openxmlformats.org/officeDocument/2006/relationships/ctrlProp" Target="../ctrlProps/ctrlProp1.x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CB92" activePane="bottomRight" state="frozen"/>
      <selection pane="topRight" activeCell="E1" sqref="E1"/>
      <selection pane="bottomLeft" activeCell="A3" sqref="A3"/>
      <selection pane="bottomRight" activeCell="CM101" sqref="CM101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99</v>
      </c>
      <c r="DS1" t="s">
        <v>1968</v>
      </c>
      <c r="EO1" s="10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0" t="s">
        <v>201</v>
      </c>
      <c r="EJ2" t="s">
        <v>1734</v>
      </c>
      <c r="EK2" t="s">
        <v>646</v>
      </c>
      <c r="EL2" s="10" t="s">
        <v>202</v>
      </c>
      <c r="EM2" t="s">
        <v>579</v>
      </c>
      <c r="EN2" t="s">
        <v>647</v>
      </c>
      <c r="EO2" s="10" t="s">
        <v>203</v>
      </c>
      <c r="EP2" t="s">
        <v>580</v>
      </c>
      <c r="EQ2" t="s">
        <v>648</v>
      </c>
      <c r="ER2" s="10" t="s">
        <v>204</v>
      </c>
      <c r="ES2" t="s">
        <v>581</v>
      </c>
      <c r="ET2" t="s">
        <v>649</v>
      </c>
      <c r="EU2" s="10" t="s">
        <v>205</v>
      </c>
      <c r="EV2" t="s">
        <v>582</v>
      </c>
      <c r="EW2" t="s">
        <v>650</v>
      </c>
      <c r="EX2" s="10" t="s">
        <v>206</v>
      </c>
      <c r="EY2" t="s">
        <v>583</v>
      </c>
      <c r="EZ2" t="s">
        <v>651</v>
      </c>
      <c r="FA2" s="10" t="s">
        <v>207</v>
      </c>
      <c r="FB2" t="s">
        <v>584</v>
      </c>
      <c r="FC2" t="s">
        <v>652</v>
      </c>
      <c r="FD2" s="10" t="s">
        <v>208</v>
      </c>
      <c r="FE2" t="s">
        <v>585</v>
      </c>
      <c r="FF2" t="s">
        <v>653</v>
      </c>
      <c r="FG2" s="10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0" t="s">
        <v>443</v>
      </c>
      <c r="EL3" s="10" t="s">
        <v>444</v>
      </c>
      <c r="EO3" s="10" t="s">
        <v>445</v>
      </c>
      <c r="ER3" s="10" t="s">
        <v>446</v>
      </c>
      <c r="EU3" s="10" t="s">
        <v>447</v>
      </c>
      <c r="EX3" s="10" t="s">
        <v>448</v>
      </c>
      <c r="FA3" s="10" t="s">
        <v>449</v>
      </c>
      <c r="FD3" s="10" t="s">
        <v>450</v>
      </c>
      <c r="FG3" s="10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2" si="6">IF(W3&gt;=3000,"ALTO",IF(FV3&gt;=1,"ALTO","ORDINARIO"))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0" t="s">
        <v>471</v>
      </c>
      <c r="EL4" s="10" t="s">
        <v>472</v>
      </c>
      <c r="EO4" s="10" t="s">
        <v>473</v>
      </c>
      <c r="ER4" s="10" t="s">
        <v>474</v>
      </c>
      <c r="EU4" s="10" t="s">
        <v>475</v>
      </c>
      <c r="EX4" s="10" t="s">
        <v>476</v>
      </c>
      <c r="FA4" s="10" t="s">
        <v>477</v>
      </c>
      <c r="FD4" s="10" t="s">
        <v>478</v>
      </c>
      <c r="FG4" s="10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0" t="s">
        <v>488</v>
      </c>
      <c r="EL5" s="10" t="s">
        <v>489</v>
      </c>
      <c r="EO5" s="10" t="s">
        <v>490</v>
      </c>
      <c r="ER5" s="10" t="s">
        <v>491</v>
      </c>
      <c r="EU5" s="10" t="s">
        <v>492</v>
      </c>
      <c r="EX5" s="10" t="s">
        <v>493</v>
      </c>
      <c r="FA5" s="10" t="s">
        <v>494</v>
      </c>
      <c r="FD5" s="10" t="s">
        <v>495</v>
      </c>
      <c r="FG5" s="10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0" t="s">
        <v>512</v>
      </c>
      <c r="EL6" s="10" t="s">
        <v>513</v>
      </c>
      <c r="EO6" s="10" t="s">
        <v>514</v>
      </c>
      <c r="ER6" s="10" t="s">
        <v>515</v>
      </c>
      <c r="EU6" s="10" t="s">
        <v>516</v>
      </c>
      <c r="EX6" s="10" t="s">
        <v>517</v>
      </c>
      <c r="FA6" s="10" t="s">
        <v>518</v>
      </c>
      <c r="FD6" s="10" t="s">
        <v>519</v>
      </c>
      <c r="FG6" s="10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0" t="s">
        <v>541</v>
      </c>
      <c r="EL7" s="10" t="s">
        <v>542</v>
      </c>
      <c r="EO7" s="10" t="s">
        <v>543</v>
      </c>
      <c r="ER7" s="10" t="s">
        <v>544</v>
      </c>
      <c r="EU7" s="10" t="s">
        <v>545</v>
      </c>
      <c r="EX7" s="10" t="s">
        <v>546</v>
      </c>
      <c r="FA7" s="10" t="s">
        <v>547</v>
      </c>
      <c r="FD7" s="10" t="s">
        <v>548</v>
      </c>
      <c r="FG7" s="10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0" t="s">
        <v>1651</v>
      </c>
      <c r="EL8" s="10" t="s">
        <v>1652</v>
      </c>
      <c r="ER8" s="10" t="s">
        <v>1653</v>
      </c>
      <c r="EX8" s="10" t="s">
        <v>1654</v>
      </c>
      <c r="FD8" s="10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0" t="s">
        <v>780</v>
      </c>
      <c r="EX9" s="10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0" t="s">
        <v>796</v>
      </c>
      <c r="EL10" s="10" t="s">
        <v>797</v>
      </c>
      <c r="EO10" s="10" t="s">
        <v>798</v>
      </c>
      <c r="ER10" s="10" t="s">
        <v>799</v>
      </c>
      <c r="EU10" s="10" t="s">
        <v>800</v>
      </c>
      <c r="EX10" s="10" t="s">
        <v>801</v>
      </c>
      <c r="FA10" s="10" t="s">
        <v>802</v>
      </c>
      <c r="FD10" s="10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0" t="s">
        <v>1662</v>
      </c>
      <c r="EL11" s="10" t="s">
        <v>1663</v>
      </c>
      <c r="EO11" s="10" t="s">
        <v>1664</v>
      </c>
      <c r="ER11" s="10" t="s">
        <v>1665</v>
      </c>
      <c r="EU11" s="10" t="s">
        <v>1666</v>
      </c>
      <c r="EX11" s="10" t="s">
        <v>1667</v>
      </c>
      <c r="FA11" s="10" t="s">
        <v>1668</v>
      </c>
      <c r="FD11" s="10" t="s">
        <v>1669</v>
      </c>
      <c r="FG11" s="10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0" t="s">
        <v>1700</v>
      </c>
      <c r="EL12" s="10" t="s">
        <v>1701</v>
      </c>
      <c r="ER12" s="10" t="s">
        <v>1702</v>
      </c>
      <c r="EX12" s="10" t="s">
        <v>1703</v>
      </c>
      <c r="FD12" s="10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0" t="s">
        <v>1682</v>
      </c>
      <c r="EL13" s="10" t="s">
        <v>1683</v>
      </c>
      <c r="EO13" s="10" t="s">
        <v>1684</v>
      </c>
      <c r="ER13" s="10" t="s">
        <v>1685</v>
      </c>
      <c r="EU13" s="10" t="s">
        <v>1686</v>
      </c>
      <c r="EX13" s="10" t="s">
        <v>1687</v>
      </c>
      <c r="FA13" s="10" t="s">
        <v>1688</v>
      </c>
      <c r="FD13" s="10" t="s">
        <v>1689</v>
      </c>
      <c r="FG13" s="10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0" t="s">
        <v>1091</v>
      </c>
      <c r="EJ14" t="s">
        <v>1228</v>
      </c>
      <c r="EK14" t="s">
        <v>1092</v>
      </c>
      <c r="EL14" s="10" t="s">
        <v>1093</v>
      </c>
      <c r="EN14" t="s">
        <v>1094</v>
      </c>
      <c r="EO14" s="10" t="s">
        <v>1095</v>
      </c>
      <c r="EQ14" t="s">
        <v>1096</v>
      </c>
      <c r="ER14" s="10" t="s">
        <v>1097</v>
      </c>
      <c r="ET14" t="s">
        <v>1098</v>
      </c>
      <c r="EU14" s="10" t="s">
        <v>1099</v>
      </c>
      <c r="EW14" t="s">
        <v>1100</v>
      </c>
      <c r="EX14" s="10" t="s">
        <v>1101</v>
      </c>
      <c r="EZ14" t="s">
        <v>1102</v>
      </c>
      <c r="FA14" s="10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0" t="s">
        <v>913</v>
      </c>
      <c r="EJ15" t="s">
        <v>1228</v>
      </c>
      <c r="EK15" t="s">
        <v>914</v>
      </c>
      <c r="EL15" s="10" t="s">
        <v>915</v>
      </c>
      <c r="EM15" t="s">
        <v>872</v>
      </c>
      <c r="EN15" t="s">
        <v>916</v>
      </c>
      <c r="EO15" s="10" t="s">
        <v>917</v>
      </c>
      <c r="EP15" t="s">
        <v>866</v>
      </c>
      <c r="EQ15" t="s">
        <v>918</v>
      </c>
      <c r="ER15" s="10" t="s">
        <v>919</v>
      </c>
      <c r="ES15" t="s">
        <v>866</v>
      </c>
      <c r="ET15" t="s">
        <v>920</v>
      </c>
      <c r="EU15" s="10" t="s">
        <v>921</v>
      </c>
      <c r="EV15" t="s">
        <v>866</v>
      </c>
      <c r="EW15" t="s">
        <v>922</v>
      </c>
      <c r="EX15" s="10" t="s">
        <v>923</v>
      </c>
      <c r="EY15" t="s">
        <v>924</v>
      </c>
      <c r="EZ15" t="s">
        <v>925</v>
      </c>
      <c r="FA15" s="10" t="s">
        <v>926</v>
      </c>
      <c r="FB15" t="s">
        <v>869</v>
      </c>
      <c r="FC15" t="s">
        <v>927</v>
      </c>
      <c r="FD15" s="10" t="s">
        <v>928</v>
      </c>
      <c r="FE15" t="s">
        <v>872</v>
      </c>
      <c r="FF15" t="s">
        <v>929</v>
      </c>
      <c r="FG15" s="10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0" t="s">
        <v>1314</v>
      </c>
      <c r="EJ16" s="1"/>
      <c r="EK16" t="s">
        <v>1315</v>
      </c>
      <c r="EL16" s="10" t="s">
        <v>1316</v>
      </c>
      <c r="EM16" t="s">
        <v>1317</v>
      </c>
      <c r="EN16" t="s">
        <v>1318</v>
      </c>
      <c r="EO16" s="10" t="s">
        <v>1319</v>
      </c>
      <c r="EP16" t="s">
        <v>872</v>
      </c>
      <c r="EQ16" t="s">
        <v>1320</v>
      </c>
      <c r="ER16" s="10" t="s">
        <v>1321</v>
      </c>
      <c r="ES16" t="s">
        <v>872</v>
      </c>
      <c r="ET16" t="s">
        <v>1322</v>
      </c>
      <c r="EU16" s="10" t="s">
        <v>1323</v>
      </c>
      <c r="EV16" t="s">
        <v>1317</v>
      </c>
      <c r="EW16" t="s">
        <v>1324</v>
      </c>
      <c r="EX16" s="10" t="s">
        <v>1325</v>
      </c>
      <c r="EY16" t="s">
        <v>1268</v>
      </c>
      <c r="EZ16" t="s">
        <v>1326</v>
      </c>
      <c r="FA16" s="10" t="s">
        <v>1327</v>
      </c>
      <c r="FB16" t="s">
        <v>866</v>
      </c>
      <c r="FC16" t="s">
        <v>1328</v>
      </c>
      <c r="FD16" s="10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0" t="s">
        <v>1424</v>
      </c>
      <c r="EJ17" t="s">
        <v>1228</v>
      </c>
      <c r="EK17" t="s">
        <v>1425</v>
      </c>
      <c r="EL17" s="10" t="s">
        <v>1426</v>
      </c>
      <c r="EM17" t="s">
        <v>1045</v>
      </c>
      <c r="EN17" t="s">
        <v>1427</v>
      </c>
      <c r="EO17" s="10" t="s">
        <v>1428</v>
      </c>
      <c r="EP17" t="s">
        <v>872</v>
      </c>
      <c r="EQ17" t="s">
        <v>1429</v>
      </c>
      <c r="ER17" s="10" t="s">
        <v>1430</v>
      </c>
      <c r="ES17" t="s">
        <v>1045</v>
      </c>
      <c r="ET17" t="s">
        <v>1431</v>
      </c>
      <c r="EU17" s="10" t="s">
        <v>1432</v>
      </c>
      <c r="EV17" t="s">
        <v>872</v>
      </c>
      <c r="EW17" t="s">
        <v>1433</v>
      </c>
      <c r="EX17" s="10" t="s">
        <v>1434</v>
      </c>
      <c r="EY17" t="s">
        <v>866</v>
      </c>
      <c r="EZ17" t="s">
        <v>1435</v>
      </c>
      <c r="FA17" s="10" t="s">
        <v>1436</v>
      </c>
      <c r="FB17" t="s">
        <v>882</v>
      </c>
      <c r="FC17" t="s">
        <v>1437</v>
      </c>
      <c r="FD17" s="10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0" t="s">
        <v>1137</v>
      </c>
      <c r="EJ18" t="s">
        <v>1228</v>
      </c>
      <c r="EK18" t="s">
        <v>1138</v>
      </c>
      <c r="EL18" s="10" t="s">
        <v>1139</v>
      </c>
      <c r="EM18" t="s">
        <v>1140</v>
      </c>
      <c r="EN18" t="s">
        <v>1141</v>
      </c>
      <c r="EO18" s="10" t="s">
        <v>1142</v>
      </c>
      <c r="EP18" t="s">
        <v>866</v>
      </c>
      <c r="EQ18" t="s">
        <v>1143</v>
      </c>
      <c r="ER18" s="10" t="s">
        <v>1144</v>
      </c>
      <c r="ES18" t="s">
        <v>866</v>
      </c>
      <c r="ET18" t="s">
        <v>1145</v>
      </c>
      <c r="EU18" s="10" t="s">
        <v>1146</v>
      </c>
      <c r="EV18" t="s">
        <v>882</v>
      </c>
      <c r="EW18" t="s">
        <v>1147</v>
      </c>
      <c r="EX18" s="10" t="s">
        <v>1148</v>
      </c>
      <c r="EY18" t="s">
        <v>872</v>
      </c>
      <c r="EZ18" t="s">
        <v>1149</v>
      </c>
      <c r="FA18" s="10" t="s">
        <v>1144</v>
      </c>
      <c r="FB18" t="s">
        <v>866</v>
      </c>
      <c r="FC18" t="s">
        <v>1145</v>
      </c>
      <c r="FD18" s="10" t="s">
        <v>1139</v>
      </c>
      <c r="FE18" t="s">
        <v>1140</v>
      </c>
      <c r="FF18" t="s">
        <v>1141</v>
      </c>
      <c r="FG18" s="10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0" t="s">
        <v>1237</v>
      </c>
      <c r="EJ19" t="s">
        <v>1228</v>
      </c>
      <c r="EK19" t="s">
        <v>1238</v>
      </c>
      <c r="EL19" s="10" t="s">
        <v>1239</v>
      </c>
      <c r="EM19" t="s">
        <v>872</v>
      </c>
      <c r="EN19" t="s">
        <v>1240</v>
      </c>
      <c r="ER19" s="10" t="s">
        <v>1241</v>
      </c>
      <c r="ES19" t="s">
        <v>924</v>
      </c>
      <c r="ET19" t="s">
        <v>1242</v>
      </c>
      <c r="EU19" s="10" t="s">
        <v>1243</v>
      </c>
      <c r="EV19" t="s">
        <v>924</v>
      </c>
      <c r="EW19" t="s">
        <v>1244</v>
      </c>
      <c r="EX19" s="10" t="s">
        <v>1245</v>
      </c>
      <c r="EY19" t="s">
        <v>882</v>
      </c>
      <c r="EZ19" t="s">
        <v>1246</v>
      </c>
      <c r="FA19" s="10" t="s">
        <v>1247</v>
      </c>
      <c r="FB19" t="s">
        <v>866</v>
      </c>
      <c r="FC19" t="s">
        <v>1248</v>
      </c>
      <c r="FD19" s="10" t="s">
        <v>1249</v>
      </c>
      <c r="FE19" t="s">
        <v>866</v>
      </c>
      <c r="FF19" t="s">
        <v>1250</v>
      </c>
      <c r="FG19" s="10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0" t="s">
        <v>1624</v>
      </c>
      <c r="EJ20" t="s">
        <v>1228</v>
      </c>
      <c r="EK20" t="s">
        <v>1625</v>
      </c>
      <c r="EL20" s="10" t="s">
        <v>1626</v>
      </c>
      <c r="EM20" t="s">
        <v>866</v>
      </c>
      <c r="EN20" t="s">
        <v>1627</v>
      </c>
      <c r="EO20" s="10" t="s">
        <v>1628</v>
      </c>
      <c r="EP20" t="s">
        <v>882</v>
      </c>
      <c r="EQ20" t="s">
        <v>1629</v>
      </c>
      <c r="ER20" s="10" t="s">
        <v>1630</v>
      </c>
      <c r="ES20" t="s">
        <v>882</v>
      </c>
      <c r="ET20" t="s">
        <v>1631</v>
      </c>
      <c r="EU20" s="10" t="s">
        <v>1632</v>
      </c>
      <c r="EV20" t="s">
        <v>866</v>
      </c>
      <c r="EW20" t="s">
        <v>1633</v>
      </c>
      <c r="EX20" s="10" t="s">
        <v>1634</v>
      </c>
      <c r="EY20" t="s">
        <v>866</v>
      </c>
      <c r="EZ20" t="s">
        <v>1635</v>
      </c>
      <c r="FA20" s="10" t="s">
        <v>1636</v>
      </c>
      <c r="FB20" t="s">
        <v>866</v>
      </c>
      <c r="FC20" t="s">
        <v>1637</v>
      </c>
      <c r="FD20" s="10" t="s">
        <v>1638</v>
      </c>
      <c r="FE20" t="s">
        <v>872</v>
      </c>
      <c r="FF20" t="s">
        <v>1639</v>
      </c>
      <c r="FG20" s="10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0" t="s">
        <v>953</v>
      </c>
      <c r="EJ21" t="s">
        <v>1228</v>
      </c>
      <c r="EL21" s="10" t="s">
        <v>954</v>
      </c>
      <c r="EM21" t="s">
        <v>872</v>
      </c>
      <c r="EN21" t="s">
        <v>955</v>
      </c>
      <c r="EO21" s="10" t="s">
        <v>956</v>
      </c>
      <c r="EP21" t="s">
        <v>866</v>
      </c>
      <c r="EQ21" t="s">
        <v>957</v>
      </c>
      <c r="ER21" s="10" t="s">
        <v>958</v>
      </c>
      <c r="ES21" t="s">
        <v>882</v>
      </c>
      <c r="ET21" t="s">
        <v>959</v>
      </c>
      <c r="EU21" s="10" t="s">
        <v>960</v>
      </c>
      <c r="EV21" t="s">
        <v>875</v>
      </c>
      <c r="EW21" t="s">
        <v>961</v>
      </c>
      <c r="EX21" s="10" t="s">
        <v>962</v>
      </c>
      <c r="EY21" t="s">
        <v>872</v>
      </c>
      <c r="EZ21" t="s">
        <v>963</v>
      </c>
      <c r="FA21" s="10" t="s">
        <v>964</v>
      </c>
      <c r="FB21" t="s">
        <v>875</v>
      </c>
      <c r="FC21" t="s">
        <v>965</v>
      </c>
      <c r="FD21" s="10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0" t="s">
        <v>1472</v>
      </c>
      <c r="EJ22" t="s">
        <v>1228</v>
      </c>
      <c r="EK22" t="s">
        <v>1473</v>
      </c>
      <c r="EL22" s="10" t="s">
        <v>1474</v>
      </c>
      <c r="EM22" t="s">
        <v>882</v>
      </c>
      <c r="EN22" t="s">
        <v>1475</v>
      </c>
      <c r="EO22" s="10" t="s">
        <v>1476</v>
      </c>
      <c r="EP22" t="s">
        <v>1317</v>
      </c>
      <c r="EQ22" t="s">
        <v>1477</v>
      </c>
      <c r="ER22" s="10" t="s">
        <v>1478</v>
      </c>
      <c r="ES22" t="s">
        <v>1317</v>
      </c>
      <c r="ET22" t="s">
        <v>1479</v>
      </c>
      <c r="EU22" s="10" t="s">
        <v>1480</v>
      </c>
      <c r="EV22" t="s">
        <v>866</v>
      </c>
      <c r="EW22" t="s">
        <v>1481</v>
      </c>
      <c r="EX22" s="10" t="s">
        <v>1461</v>
      </c>
      <c r="EY22" t="s">
        <v>866</v>
      </c>
      <c r="EZ22" t="s">
        <v>1462</v>
      </c>
      <c r="FA22" s="10" t="s">
        <v>1482</v>
      </c>
      <c r="FB22" t="s">
        <v>866</v>
      </c>
      <c r="FC22" t="s">
        <v>1483</v>
      </c>
      <c r="FD22" s="10" t="s">
        <v>1484</v>
      </c>
      <c r="FE22" t="s">
        <v>866</v>
      </c>
      <c r="FF22" t="s">
        <v>1485</v>
      </c>
      <c r="FG22" s="10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8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0" t="s">
        <v>1605</v>
      </c>
      <c r="EJ23" t="s">
        <v>1228</v>
      </c>
      <c r="EK23" t="s">
        <v>1606</v>
      </c>
      <c r="EL23" s="10" t="s">
        <v>1607</v>
      </c>
      <c r="EM23" t="s">
        <v>924</v>
      </c>
      <c r="EN23" t="s">
        <v>1608</v>
      </c>
      <c r="EO23" s="10" t="s">
        <v>1609</v>
      </c>
      <c r="EP23" t="s">
        <v>866</v>
      </c>
      <c r="EQ23" t="s">
        <v>1610</v>
      </c>
      <c r="ER23" s="10" t="s">
        <v>1611</v>
      </c>
      <c r="ES23" t="s">
        <v>924</v>
      </c>
      <c r="ET23" t="s">
        <v>1612</v>
      </c>
      <c r="EU23" s="10" t="s">
        <v>1613</v>
      </c>
      <c r="EV23" t="s">
        <v>882</v>
      </c>
      <c r="EW23" t="s">
        <v>1614</v>
      </c>
      <c r="EX23" s="10" t="s">
        <v>1615</v>
      </c>
      <c r="EY23" t="s">
        <v>872</v>
      </c>
      <c r="EZ23" t="s">
        <v>1616</v>
      </c>
      <c r="FA23" s="10" t="s">
        <v>1617</v>
      </c>
      <c r="FB23" t="s">
        <v>866</v>
      </c>
      <c r="FC23" t="s">
        <v>1618</v>
      </c>
      <c r="FD23" s="10" t="s">
        <v>1619</v>
      </c>
      <c r="FE23" t="s">
        <v>872</v>
      </c>
      <c r="FF23" t="s">
        <v>1620</v>
      </c>
      <c r="FG23" s="10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0" t="s">
        <v>1586</v>
      </c>
      <c r="EJ24" t="s">
        <v>1228</v>
      </c>
      <c r="EK24" t="s">
        <v>1587</v>
      </c>
      <c r="EL24" s="10" t="s">
        <v>1588</v>
      </c>
      <c r="EM24" t="s">
        <v>872</v>
      </c>
      <c r="EN24" t="s">
        <v>1589</v>
      </c>
      <c r="EO24" s="10" t="s">
        <v>1590</v>
      </c>
      <c r="EP24" t="s">
        <v>924</v>
      </c>
      <c r="EQ24" t="s">
        <v>1591</v>
      </c>
      <c r="ER24" s="10" t="s">
        <v>1592</v>
      </c>
      <c r="ES24" t="s">
        <v>866</v>
      </c>
      <c r="ET24" t="s">
        <v>1593</v>
      </c>
      <c r="EU24" s="10" t="s">
        <v>1594</v>
      </c>
      <c r="EV24" t="s">
        <v>866</v>
      </c>
      <c r="EW24" t="s">
        <v>1595</v>
      </c>
      <c r="EX24" s="10" t="s">
        <v>1596</v>
      </c>
      <c r="EY24" t="s">
        <v>872</v>
      </c>
      <c r="EZ24" t="s">
        <v>1597</v>
      </c>
      <c r="FA24" s="10" t="s">
        <v>1596</v>
      </c>
      <c r="FB24" t="s">
        <v>872</v>
      </c>
      <c r="FC24" t="s">
        <v>1597</v>
      </c>
      <c r="FD24" s="10" t="s">
        <v>1598</v>
      </c>
      <c r="FE24" t="s">
        <v>882</v>
      </c>
      <c r="FF24" t="s">
        <v>1599</v>
      </c>
      <c r="FG24" s="10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0" t="s">
        <v>1874</v>
      </c>
      <c r="EJ25" t="s">
        <v>975</v>
      </c>
      <c r="EK25" t="s">
        <v>1875</v>
      </c>
      <c r="EL25" s="10" t="s">
        <v>1876</v>
      </c>
      <c r="EM25" t="s">
        <v>975</v>
      </c>
      <c r="EN25" t="s">
        <v>1877</v>
      </c>
      <c r="EO25" s="10" t="s">
        <v>1878</v>
      </c>
      <c r="EP25" t="s">
        <v>975</v>
      </c>
      <c r="EQ25" t="s">
        <v>1879</v>
      </c>
      <c r="ER25" s="10" t="s">
        <v>1880</v>
      </c>
      <c r="ES25" t="s">
        <v>975</v>
      </c>
      <c r="ET25" t="s">
        <v>1881</v>
      </c>
      <c r="EU25" s="10" t="s">
        <v>1882</v>
      </c>
      <c r="EV25" t="s">
        <v>975</v>
      </c>
      <c r="EW25" t="s">
        <v>1883</v>
      </c>
      <c r="EX25" s="10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0" t="s">
        <v>971</v>
      </c>
      <c r="EJ26" s="1" t="s">
        <v>972</v>
      </c>
      <c r="EK26" t="s">
        <v>973</v>
      </c>
      <c r="EL26" s="10" t="s">
        <v>974</v>
      </c>
      <c r="EM26" t="s">
        <v>975</v>
      </c>
      <c r="EN26" t="s">
        <v>976</v>
      </c>
      <c r="EO26" s="10" t="s">
        <v>977</v>
      </c>
      <c r="EP26" t="s">
        <v>975</v>
      </c>
      <c r="EQ26" t="s">
        <v>978</v>
      </c>
      <c r="ER26" s="10" t="s">
        <v>979</v>
      </c>
      <c r="ES26" t="s">
        <v>975</v>
      </c>
      <c r="ET26" t="s">
        <v>980</v>
      </c>
      <c r="EU26" s="10" t="s">
        <v>981</v>
      </c>
      <c r="EV26" t="s">
        <v>975</v>
      </c>
      <c r="EW26" t="s">
        <v>982</v>
      </c>
      <c r="FA26" s="10" t="s">
        <v>983</v>
      </c>
      <c r="FB26" t="s">
        <v>972</v>
      </c>
      <c r="FC26" t="s">
        <v>984</v>
      </c>
      <c r="FD26" s="10" t="s">
        <v>985</v>
      </c>
      <c r="FE26" t="s">
        <v>972</v>
      </c>
      <c r="FF26" t="s">
        <v>986</v>
      </c>
      <c r="FG26" s="10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0" t="s">
        <v>1061</v>
      </c>
      <c r="EJ27" t="s">
        <v>1228</v>
      </c>
      <c r="EK27" t="s">
        <v>1062</v>
      </c>
      <c r="EL27" s="10" t="s">
        <v>1063</v>
      </c>
      <c r="EM27" t="s">
        <v>866</v>
      </c>
      <c r="EN27" t="s">
        <v>1064</v>
      </c>
      <c r="EO27" s="10" t="s">
        <v>1065</v>
      </c>
      <c r="EP27" t="s">
        <v>866</v>
      </c>
      <c r="EQ27" t="s">
        <v>1066</v>
      </c>
      <c r="ER27" s="10" t="s">
        <v>1067</v>
      </c>
      <c r="ES27" t="s">
        <v>924</v>
      </c>
      <c r="ET27" t="s">
        <v>1068</v>
      </c>
      <c r="EU27" s="10" t="s">
        <v>1069</v>
      </c>
      <c r="EV27" t="s">
        <v>872</v>
      </c>
      <c r="EW27" t="s">
        <v>1070</v>
      </c>
      <c r="EX27" s="10" t="s">
        <v>1071</v>
      </c>
      <c r="EY27" t="s">
        <v>1045</v>
      </c>
      <c r="EZ27" t="s">
        <v>1072</v>
      </c>
      <c r="FA27" s="10" t="s">
        <v>1073</v>
      </c>
      <c r="FB27" t="s">
        <v>1045</v>
      </c>
      <c r="FC27" t="s">
        <v>1074</v>
      </c>
      <c r="FD27" s="10" t="s">
        <v>1075</v>
      </c>
      <c r="FE27" t="s">
        <v>882</v>
      </c>
      <c r="FF27" t="s">
        <v>1076</v>
      </c>
      <c r="FG27" s="10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0" t="s">
        <v>1446</v>
      </c>
      <c r="EJ28" t="s">
        <v>1228</v>
      </c>
      <c r="EK28" t="s">
        <v>1447</v>
      </c>
      <c r="EL28" s="10" t="s">
        <v>1448</v>
      </c>
      <c r="EO28" s="10" t="s">
        <v>1449</v>
      </c>
      <c r="EP28" t="s">
        <v>872</v>
      </c>
      <c r="EQ28" t="s">
        <v>1450</v>
      </c>
      <c r="ER28" s="10" t="s">
        <v>1451</v>
      </c>
      <c r="ES28" t="s">
        <v>872</v>
      </c>
      <c r="ET28" t="s">
        <v>1452</v>
      </c>
      <c r="EU28" s="10" t="s">
        <v>1453</v>
      </c>
      <c r="EV28" t="s">
        <v>872</v>
      </c>
      <c r="EW28" t="s">
        <v>1454</v>
      </c>
      <c r="EX28" s="10" t="s">
        <v>1455</v>
      </c>
      <c r="EY28" t="s">
        <v>924</v>
      </c>
      <c r="EZ28" t="s">
        <v>1456</v>
      </c>
      <c r="FA28" s="10" t="s">
        <v>1457</v>
      </c>
      <c r="FB28" t="s">
        <v>866</v>
      </c>
      <c r="FC28" t="s">
        <v>1458</v>
      </c>
      <c r="FD28" s="10" t="s">
        <v>1459</v>
      </c>
      <c r="FE28" t="s">
        <v>866</v>
      </c>
      <c r="FF28" t="s">
        <v>1460</v>
      </c>
      <c r="FG28" s="10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0" t="s">
        <v>1158</v>
      </c>
      <c r="EJ29" t="s">
        <v>1228</v>
      </c>
      <c r="EK29" t="s">
        <v>1159</v>
      </c>
      <c r="EL29" s="10" t="s">
        <v>1160</v>
      </c>
      <c r="EM29" t="s">
        <v>866</v>
      </c>
      <c r="EN29" t="s">
        <v>1161</v>
      </c>
      <c r="EO29" s="10" t="s">
        <v>1162</v>
      </c>
      <c r="EP29" t="s">
        <v>869</v>
      </c>
      <c r="EQ29" t="s">
        <v>1163</v>
      </c>
      <c r="ER29" s="10" t="s">
        <v>1164</v>
      </c>
      <c r="ES29" t="s">
        <v>872</v>
      </c>
      <c r="ET29" t="s">
        <v>1165</v>
      </c>
      <c r="EU29" s="10" t="s">
        <v>1166</v>
      </c>
      <c r="EV29" t="s">
        <v>872</v>
      </c>
      <c r="EW29" t="s">
        <v>1167</v>
      </c>
      <c r="EX29" s="10" t="s">
        <v>1168</v>
      </c>
      <c r="EY29" t="s">
        <v>882</v>
      </c>
      <c r="EZ29" t="s">
        <v>1169</v>
      </c>
      <c r="FA29" s="10" t="s">
        <v>1170</v>
      </c>
      <c r="FB29" t="s">
        <v>866</v>
      </c>
      <c r="FC29" t="s">
        <v>1171</v>
      </c>
      <c r="FD29" s="10" t="s">
        <v>1172</v>
      </c>
      <c r="FE29" t="s">
        <v>866</v>
      </c>
      <c r="FF29" t="s">
        <v>1173</v>
      </c>
      <c r="FG29" s="10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0" t="s">
        <v>1257</v>
      </c>
      <c r="EJ30" s="1" t="s">
        <v>882</v>
      </c>
      <c r="EK30" t="s">
        <v>1258</v>
      </c>
      <c r="EL30" s="10" t="s">
        <v>1259</v>
      </c>
      <c r="EM30" t="s">
        <v>869</v>
      </c>
      <c r="EN30" t="s">
        <v>1260</v>
      </c>
      <c r="EO30" s="10" t="s">
        <v>1261</v>
      </c>
      <c r="EP30" t="s">
        <v>869</v>
      </c>
      <c r="EQ30" t="s">
        <v>1262</v>
      </c>
      <c r="ER30" s="10" t="s">
        <v>1263</v>
      </c>
      <c r="ES30" t="s">
        <v>872</v>
      </c>
      <c r="ET30" t="s">
        <v>1264</v>
      </c>
      <c r="EU30" s="10" t="s">
        <v>1265</v>
      </c>
      <c r="EV30" t="s">
        <v>872</v>
      </c>
      <c r="EW30" t="s">
        <v>1266</v>
      </c>
      <c r="EX30" s="10" t="s">
        <v>1267</v>
      </c>
      <c r="EY30" t="s">
        <v>1268</v>
      </c>
      <c r="EZ30" t="s">
        <v>1269</v>
      </c>
      <c r="FA30" s="10" t="s">
        <v>1270</v>
      </c>
      <c r="FB30" t="s">
        <v>866</v>
      </c>
      <c r="FC30" t="s">
        <v>1271</v>
      </c>
      <c r="FD30" s="10" t="s">
        <v>1272</v>
      </c>
      <c r="FE30" t="s">
        <v>866</v>
      </c>
      <c r="FF30" t="s">
        <v>1273</v>
      </c>
      <c r="FG30" s="10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0" t="s">
        <v>1374</v>
      </c>
      <c r="EJ31" s="1" t="s">
        <v>882</v>
      </c>
      <c r="EK31" t="s">
        <v>1375</v>
      </c>
      <c r="EL31" s="10" t="s">
        <v>1376</v>
      </c>
      <c r="EM31" t="s">
        <v>872</v>
      </c>
      <c r="EN31" t="s">
        <v>1377</v>
      </c>
      <c r="EO31" s="10" t="s">
        <v>1378</v>
      </c>
      <c r="EP31" t="s">
        <v>866</v>
      </c>
      <c r="EQ31" t="s">
        <v>1379</v>
      </c>
      <c r="ER31" s="10" t="s">
        <v>1380</v>
      </c>
      <c r="ES31" t="s">
        <v>872</v>
      </c>
      <c r="ET31" t="s">
        <v>1381</v>
      </c>
      <c r="EU31" s="10" t="s">
        <v>1382</v>
      </c>
      <c r="EV31" t="s">
        <v>872</v>
      </c>
      <c r="EW31" t="s">
        <v>1383</v>
      </c>
      <c r="EX31" s="10" t="s">
        <v>1384</v>
      </c>
      <c r="EY31" t="s">
        <v>866</v>
      </c>
      <c r="EZ31" t="s">
        <v>1385</v>
      </c>
      <c r="FA31" s="10" t="s">
        <v>1386</v>
      </c>
      <c r="FB31" t="s">
        <v>1317</v>
      </c>
      <c r="FC31" t="s">
        <v>1387</v>
      </c>
      <c r="FD31" s="10" t="s">
        <v>1388</v>
      </c>
      <c r="FE31" t="s">
        <v>866</v>
      </c>
      <c r="FF31" t="s">
        <v>1389</v>
      </c>
      <c r="FG31" s="10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0" t="s">
        <v>1026</v>
      </c>
      <c r="EJ32" t="s">
        <v>1228</v>
      </c>
      <c r="EK32" t="s">
        <v>1027</v>
      </c>
      <c r="EL32" s="10" t="s">
        <v>1028</v>
      </c>
      <c r="EM32" t="s">
        <v>866</v>
      </c>
      <c r="EN32" t="s">
        <v>1029</v>
      </c>
      <c r="EO32" s="10" t="s">
        <v>1030</v>
      </c>
      <c r="EP32" t="s">
        <v>866</v>
      </c>
      <c r="EQ32" t="s">
        <v>1031</v>
      </c>
      <c r="ER32" s="10" t="s">
        <v>1032</v>
      </c>
      <c r="ES32" t="s">
        <v>872</v>
      </c>
      <c r="ET32" t="s">
        <v>1033</v>
      </c>
      <c r="EU32" s="10" t="s">
        <v>1034</v>
      </c>
      <c r="EV32" t="s">
        <v>866</v>
      </c>
      <c r="EW32" t="s">
        <v>1035</v>
      </c>
      <c r="EX32" s="10" t="s">
        <v>1036</v>
      </c>
      <c r="EY32" t="s">
        <v>872</v>
      </c>
      <c r="EZ32" t="s">
        <v>1037</v>
      </c>
      <c r="FA32" s="10" t="s">
        <v>1038</v>
      </c>
      <c r="FB32" t="s">
        <v>872</v>
      </c>
      <c r="FC32" t="s">
        <v>1039</v>
      </c>
      <c r="FD32" s="10" t="s">
        <v>1040</v>
      </c>
      <c r="FE32" t="s">
        <v>866</v>
      </c>
      <c r="FF32" t="s">
        <v>1041</v>
      </c>
      <c r="FG32" s="10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0" t="s">
        <v>1343</v>
      </c>
      <c r="EJ33" s="1" t="s">
        <v>882</v>
      </c>
      <c r="EK33" t="s">
        <v>1344</v>
      </c>
      <c r="EL33" s="10" t="s">
        <v>1345</v>
      </c>
      <c r="EM33" t="s">
        <v>872</v>
      </c>
      <c r="EN33" t="s">
        <v>1346</v>
      </c>
      <c r="EO33" s="10" t="s">
        <v>1347</v>
      </c>
      <c r="EP33" t="s">
        <v>866</v>
      </c>
      <c r="EQ33" t="s">
        <v>1348</v>
      </c>
      <c r="ER33" s="10" t="s">
        <v>1349</v>
      </c>
      <c r="ES33" t="s">
        <v>866</v>
      </c>
      <c r="ET33" t="s">
        <v>1351</v>
      </c>
      <c r="EU33" s="10" t="s">
        <v>1350</v>
      </c>
      <c r="EV33" t="s">
        <v>1140</v>
      </c>
      <c r="EW33" t="s">
        <v>1352</v>
      </c>
      <c r="EX33" s="10" t="s">
        <v>1353</v>
      </c>
      <c r="EY33" t="s">
        <v>866</v>
      </c>
      <c r="EZ33" t="s">
        <v>1354</v>
      </c>
      <c r="FA33" s="10" t="s">
        <v>1355</v>
      </c>
      <c r="FB33" t="s">
        <v>1301</v>
      </c>
      <c r="FC33" t="s">
        <v>1348</v>
      </c>
      <c r="FD33" s="10" t="s">
        <v>1356</v>
      </c>
      <c r="FE33" t="s">
        <v>866</v>
      </c>
      <c r="FF33" t="s">
        <v>1357</v>
      </c>
      <c r="FG33" s="10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0" t="s">
        <v>860</v>
      </c>
      <c r="EJ34" t="s">
        <v>1228</v>
      </c>
      <c r="EK34" t="s">
        <v>861</v>
      </c>
      <c r="EL34" s="10" t="s">
        <v>862</v>
      </c>
      <c r="EM34" t="s">
        <v>863</v>
      </c>
      <c r="EN34" t="s">
        <v>864</v>
      </c>
      <c r="EO34" s="10" t="s">
        <v>865</v>
      </c>
      <c r="EP34" t="s">
        <v>866</v>
      </c>
      <c r="EQ34" t="s">
        <v>867</v>
      </c>
      <c r="ER34" s="10" t="s">
        <v>868</v>
      </c>
      <c r="ES34" t="s">
        <v>869</v>
      </c>
      <c r="ET34" t="s">
        <v>870</v>
      </c>
      <c r="EU34" s="10" t="s">
        <v>871</v>
      </c>
      <c r="EV34" t="s">
        <v>872</v>
      </c>
      <c r="EW34" t="s">
        <v>873</v>
      </c>
      <c r="EX34" s="10" t="s">
        <v>874</v>
      </c>
      <c r="EY34" t="s">
        <v>875</v>
      </c>
      <c r="EZ34" t="s">
        <v>876</v>
      </c>
      <c r="FA34" s="10" t="s">
        <v>877</v>
      </c>
      <c r="FB34" t="s">
        <v>866</v>
      </c>
      <c r="FC34" t="s">
        <v>878</v>
      </c>
      <c r="FD34" s="10" t="s">
        <v>879</v>
      </c>
      <c r="FE34" t="s">
        <v>872</v>
      </c>
      <c r="FF34" t="s">
        <v>880</v>
      </c>
      <c r="FG34" s="10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0" t="s">
        <v>1546</v>
      </c>
      <c r="EJ35" s="1" t="s">
        <v>863</v>
      </c>
      <c r="EK35" t="s">
        <v>1547</v>
      </c>
      <c r="EL35" s="10" t="s">
        <v>1548</v>
      </c>
      <c r="EM35" t="s">
        <v>1317</v>
      </c>
      <c r="EN35" t="s">
        <v>1549</v>
      </c>
      <c r="EO35" s="10" t="s">
        <v>1550</v>
      </c>
      <c r="EP35" t="s">
        <v>1317</v>
      </c>
      <c r="EQ35" t="s">
        <v>1551</v>
      </c>
      <c r="ER35" s="10" t="s">
        <v>1558</v>
      </c>
      <c r="ES35" t="s">
        <v>872</v>
      </c>
      <c r="ET35" t="s">
        <v>1559</v>
      </c>
      <c r="EU35" s="10" t="s">
        <v>1552</v>
      </c>
      <c r="EV35" t="s">
        <v>872</v>
      </c>
      <c r="EW35" t="s">
        <v>1553</v>
      </c>
      <c r="EX35" s="10" t="s">
        <v>1554</v>
      </c>
      <c r="EY35" t="s">
        <v>872</v>
      </c>
      <c r="EZ35" t="s">
        <v>1555</v>
      </c>
      <c r="FA35" s="10" t="s">
        <v>1556</v>
      </c>
      <c r="FB35" t="s">
        <v>866</v>
      </c>
      <c r="FC35" t="s">
        <v>1557</v>
      </c>
      <c r="FD35" s="10" t="s">
        <v>1560</v>
      </c>
      <c r="FE35" t="s">
        <v>869</v>
      </c>
      <c r="FF35" t="s">
        <v>1561</v>
      </c>
      <c r="FG35" s="10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0" t="s">
        <v>1111</v>
      </c>
      <c r="EJ36" t="s">
        <v>1228</v>
      </c>
      <c r="EK36" t="s">
        <v>1112</v>
      </c>
      <c r="EL36" s="10" t="s">
        <v>1113</v>
      </c>
      <c r="EM36" t="s">
        <v>866</v>
      </c>
      <c r="EN36" t="s">
        <v>1114</v>
      </c>
      <c r="EO36" s="10" t="s">
        <v>1115</v>
      </c>
      <c r="EP36" t="s">
        <v>866</v>
      </c>
      <c r="EQ36" t="s">
        <v>1116</v>
      </c>
      <c r="ER36" s="10" t="s">
        <v>1117</v>
      </c>
      <c r="ES36" t="s">
        <v>882</v>
      </c>
      <c r="ET36" t="s">
        <v>1118</v>
      </c>
      <c r="EU36" s="10" t="s">
        <v>1119</v>
      </c>
      <c r="EV36" t="s">
        <v>872</v>
      </c>
      <c r="EW36" t="s">
        <v>1120</v>
      </c>
      <c r="EX36" s="10" t="s">
        <v>1121</v>
      </c>
      <c r="EY36" t="s">
        <v>869</v>
      </c>
      <c r="EZ36" t="s">
        <v>1122</v>
      </c>
      <c r="FA36" s="10" t="s">
        <v>1123</v>
      </c>
      <c r="FB36" t="s">
        <v>872</v>
      </c>
      <c r="FC36" t="s">
        <v>1124</v>
      </c>
      <c r="FD36" s="10" t="s">
        <v>1125</v>
      </c>
      <c r="FE36" t="s">
        <v>869</v>
      </c>
      <c r="FF36" t="s">
        <v>1126</v>
      </c>
      <c r="FG36" s="10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0" t="s">
        <v>1000</v>
      </c>
      <c r="EJ37" t="s">
        <v>1228</v>
      </c>
      <c r="EK37" t="s">
        <v>1001</v>
      </c>
      <c r="EL37" s="10" t="s">
        <v>1002</v>
      </c>
      <c r="EM37" t="s">
        <v>872</v>
      </c>
      <c r="EN37" t="s">
        <v>1003</v>
      </c>
      <c r="EO37" s="10" t="s">
        <v>1004</v>
      </c>
      <c r="EP37" t="s">
        <v>872</v>
      </c>
      <c r="EQ37" t="s">
        <v>1005</v>
      </c>
      <c r="ER37" s="10" t="s">
        <v>1006</v>
      </c>
      <c r="ES37" t="s">
        <v>924</v>
      </c>
      <c r="ET37" t="s">
        <v>1007</v>
      </c>
      <c r="EU37" s="10" t="s">
        <v>1008</v>
      </c>
      <c r="EV37" t="s">
        <v>924</v>
      </c>
      <c r="EW37" t="s">
        <v>1009</v>
      </c>
      <c r="EX37" s="10" t="s">
        <v>1010</v>
      </c>
      <c r="EY37" t="s">
        <v>882</v>
      </c>
      <c r="EZ37" t="s">
        <v>1011</v>
      </c>
      <c r="FA37" s="10" t="s">
        <v>1012</v>
      </c>
      <c r="FB37" t="s">
        <v>866</v>
      </c>
      <c r="FC37" t="s">
        <v>1013</v>
      </c>
      <c r="FD37" s="10" t="s">
        <v>1014</v>
      </c>
      <c r="FE37" t="s">
        <v>872</v>
      </c>
      <c r="FF37" t="s">
        <v>1015</v>
      </c>
      <c r="FG37" s="10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0" t="s">
        <v>1521</v>
      </c>
      <c r="EJ38" t="s">
        <v>1228</v>
      </c>
      <c r="EK38" t="s">
        <v>1522</v>
      </c>
      <c r="EL38" s="10" t="s">
        <v>1523</v>
      </c>
      <c r="EM38" t="s">
        <v>924</v>
      </c>
      <c r="EN38" t="s">
        <v>1524</v>
      </c>
      <c r="EO38" s="10" t="s">
        <v>1525</v>
      </c>
      <c r="EP38" t="s">
        <v>882</v>
      </c>
      <c r="EQ38" t="s">
        <v>1526</v>
      </c>
      <c r="ER38" s="10" t="s">
        <v>1527</v>
      </c>
      <c r="ES38" t="s">
        <v>866</v>
      </c>
      <c r="ET38" t="s">
        <v>1528</v>
      </c>
      <c r="EU38" s="10" t="s">
        <v>1529</v>
      </c>
      <c r="EV38" t="s">
        <v>872</v>
      </c>
      <c r="EW38" t="s">
        <v>1530</v>
      </c>
      <c r="EX38" s="10" t="s">
        <v>1531</v>
      </c>
      <c r="EY38" t="s">
        <v>866</v>
      </c>
      <c r="EZ38" t="s">
        <v>1532</v>
      </c>
      <c r="FA38" s="10" t="s">
        <v>1533</v>
      </c>
      <c r="FB38" t="s">
        <v>872</v>
      </c>
      <c r="FC38" t="s">
        <v>1534</v>
      </c>
      <c r="FD38" s="10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0" t="s">
        <v>1212</v>
      </c>
      <c r="EJ39" s="1" t="s">
        <v>882</v>
      </c>
      <c r="EK39" t="s">
        <v>1213</v>
      </c>
      <c r="EL39" s="10" t="s">
        <v>1214</v>
      </c>
      <c r="EM39" t="s">
        <v>1045</v>
      </c>
      <c r="EN39" t="s">
        <v>1215</v>
      </c>
      <c r="EO39" s="10" t="s">
        <v>1216</v>
      </c>
      <c r="EP39" t="s">
        <v>872</v>
      </c>
      <c r="EQ39" t="s">
        <v>1217</v>
      </c>
      <c r="ER39" s="10" t="s">
        <v>1218</v>
      </c>
      <c r="ES39" t="s">
        <v>866</v>
      </c>
      <c r="ET39" t="s">
        <v>1219</v>
      </c>
      <c r="EU39" s="10" t="s">
        <v>1220</v>
      </c>
      <c r="EV39" t="s">
        <v>866</v>
      </c>
      <c r="EW39" t="s">
        <v>1221</v>
      </c>
      <c r="EX39" s="10" t="s">
        <v>1222</v>
      </c>
      <c r="EY39" t="s">
        <v>872</v>
      </c>
      <c r="EZ39" t="s">
        <v>1223</v>
      </c>
      <c r="FA39" s="10" t="s">
        <v>1224</v>
      </c>
      <c r="FB39" t="s">
        <v>872</v>
      </c>
      <c r="FC39" t="s">
        <v>1225</v>
      </c>
      <c r="FD39" s="10" t="s">
        <v>1226</v>
      </c>
      <c r="FE39" t="s">
        <v>875</v>
      </c>
      <c r="FG39" s="10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0" t="s">
        <v>1186</v>
      </c>
      <c r="EJ40" t="s">
        <v>1228</v>
      </c>
      <c r="EK40" t="s">
        <v>1188</v>
      </c>
      <c r="EL40" s="10" t="s">
        <v>1189</v>
      </c>
      <c r="EM40" t="s">
        <v>866</v>
      </c>
      <c r="EN40" t="s">
        <v>1190</v>
      </c>
      <c r="EO40" s="10" t="s">
        <v>1191</v>
      </c>
      <c r="EP40" t="s">
        <v>872</v>
      </c>
      <c r="EQ40" t="s">
        <v>1192</v>
      </c>
      <c r="ER40" s="10" t="s">
        <v>1193</v>
      </c>
      <c r="ES40" t="s">
        <v>872</v>
      </c>
      <c r="ET40" t="s">
        <v>1194</v>
      </c>
      <c r="EU40" s="10" t="s">
        <v>1195</v>
      </c>
      <c r="EV40" t="s">
        <v>872</v>
      </c>
      <c r="EW40" t="s">
        <v>1196</v>
      </c>
      <c r="EX40" s="10" t="s">
        <v>1197</v>
      </c>
      <c r="EY40" t="s">
        <v>869</v>
      </c>
      <c r="EZ40" t="s">
        <v>1198</v>
      </c>
      <c r="FA40" s="10" t="s">
        <v>1199</v>
      </c>
      <c r="FB40" t="s">
        <v>882</v>
      </c>
      <c r="FC40" t="s">
        <v>1200</v>
      </c>
      <c r="FD40" s="10" t="s">
        <v>1201</v>
      </c>
      <c r="FG40" s="10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0" t="s">
        <v>1404</v>
      </c>
      <c r="EJ41" t="s">
        <v>1228</v>
      </c>
      <c r="EK41" t="s">
        <v>1405</v>
      </c>
      <c r="EL41" s="10" t="s">
        <v>1406</v>
      </c>
      <c r="EM41" t="s">
        <v>866</v>
      </c>
      <c r="EN41" t="s">
        <v>1407</v>
      </c>
      <c r="EO41" s="10" t="s">
        <v>1408</v>
      </c>
      <c r="EP41" t="s">
        <v>882</v>
      </c>
      <c r="EQ41" t="s">
        <v>1409</v>
      </c>
      <c r="ER41" s="10" t="s">
        <v>1410</v>
      </c>
      <c r="ES41" t="s">
        <v>866</v>
      </c>
      <c r="ET41" t="s">
        <v>1411</v>
      </c>
      <c r="EU41" s="10" t="s">
        <v>1412</v>
      </c>
      <c r="EV41" t="s">
        <v>872</v>
      </c>
      <c r="EW41" t="s">
        <v>1413</v>
      </c>
      <c r="EX41" s="10" t="s">
        <v>1414</v>
      </c>
      <c r="EY41" t="s">
        <v>866</v>
      </c>
      <c r="EZ41" t="s">
        <v>1415</v>
      </c>
      <c r="FA41" s="10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0" t="s">
        <v>1496</v>
      </c>
      <c r="EJ42" s="1" t="s">
        <v>882</v>
      </c>
      <c r="EK42" t="s">
        <v>1497</v>
      </c>
      <c r="EL42" s="10" t="s">
        <v>1498</v>
      </c>
      <c r="EM42" t="s">
        <v>872</v>
      </c>
      <c r="EN42" t="s">
        <v>1499</v>
      </c>
      <c r="EO42" s="10" t="s">
        <v>1500</v>
      </c>
      <c r="EP42" t="s">
        <v>872</v>
      </c>
      <c r="EQ42" t="s">
        <v>1502</v>
      </c>
      <c r="ER42" s="10" t="s">
        <v>1510</v>
      </c>
      <c r="ES42" t="s">
        <v>869</v>
      </c>
      <c r="ET42" t="s">
        <v>1511</v>
      </c>
      <c r="EU42" s="10" t="s">
        <v>1503</v>
      </c>
      <c r="EV42" t="s">
        <v>869</v>
      </c>
      <c r="EW42" t="s">
        <v>1504</v>
      </c>
      <c r="EX42" s="10" t="s">
        <v>1505</v>
      </c>
      <c r="EY42" t="s">
        <v>866</v>
      </c>
      <c r="EZ42" t="s">
        <v>1506</v>
      </c>
      <c r="FA42" s="10" t="s">
        <v>1507</v>
      </c>
      <c r="FB42" t="s">
        <v>866</v>
      </c>
      <c r="FC42" t="s">
        <v>1508</v>
      </c>
      <c r="FD42" s="10" t="s">
        <v>1509</v>
      </c>
      <c r="FG42" s="10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0" t="s">
        <v>1282</v>
      </c>
      <c r="EJ43" t="s">
        <v>1228</v>
      </c>
      <c r="EK43" t="s">
        <v>1283</v>
      </c>
      <c r="EL43" s="10" t="s">
        <v>1284</v>
      </c>
      <c r="EM43" t="s">
        <v>866</v>
      </c>
      <c r="EN43" t="s">
        <v>1285</v>
      </c>
      <c r="EO43" s="10" t="s">
        <v>1286</v>
      </c>
      <c r="EP43" t="s">
        <v>866</v>
      </c>
      <c r="EQ43" t="s">
        <v>1287</v>
      </c>
      <c r="ER43" s="10" t="s">
        <v>1288</v>
      </c>
      <c r="ES43" t="s">
        <v>866</v>
      </c>
      <c r="ET43" t="s">
        <v>1289</v>
      </c>
      <c r="EU43" s="10" t="s">
        <v>1290</v>
      </c>
      <c r="EV43" t="s">
        <v>872</v>
      </c>
      <c r="EW43" t="s">
        <v>1291</v>
      </c>
      <c r="EX43" s="10" t="s">
        <v>1292</v>
      </c>
      <c r="EY43" t="s">
        <v>866</v>
      </c>
      <c r="EZ43" t="s">
        <v>1293</v>
      </c>
      <c r="FA43" s="10" t="s">
        <v>1294</v>
      </c>
      <c r="FB43" t="s">
        <v>869</v>
      </c>
      <c r="FC43" t="s">
        <v>1295</v>
      </c>
      <c r="FD43" s="10" t="s">
        <v>1296</v>
      </c>
      <c r="FE43" t="s">
        <v>866</v>
      </c>
      <c r="FF43" t="s">
        <v>1297</v>
      </c>
      <c r="FG43" s="10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0" t="s">
        <v>1916</v>
      </c>
      <c r="EL44" s="10" t="s">
        <v>1917</v>
      </c>
      <c r="ER44" s="10" t="s">
        <v>1918</v>
      </c>
      <c r="EX44" s="10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9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0" t="s">
        <v>1936</v>
      </c>
      <c r="EL45" s="10" t="s">
        <v>1938</v>
      </c>
      <c r="ER45" s="10" t="s">
        <v>1939</v>
      </c>
      <c r="EX45" s="10" t="s">
        <v>1937</v>
      </c>
      <c r="FD45" s="10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0" t="s">
        <v>1958</v>
      </c>
      <c r="EL46" s="10" t="s">
        <v>1959</v>
      </c>
      <c r="EO46" s="10" t="s">
        <v>1960</v>
      </c>
      <c r="ER46" s="10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0" t="s">
        <v>2013</v>
      </c>
      <c r="EJ51" t="s">
        <v>2014</v>
      </c>
      <c r="EL51" s="10" t="s">
        <v>2015</v>
      </c>
      <c r="EM51" t="s">
        <v>2016</v>
      </c>
      <c r="EO51" s="10" t="s">
        <v>2017</v>
      </c>
      <c r="EP51" t="s">
        <v>2018</v>
      </c>
      <c r="ER51" s="10" t="s">
        <v>2019</v>
      </c>
      <c r="ES51" t="s">
        <v>2018</v>
      </c>
      <c r="EU51" s="10" t="s">
        <v>2020</v>
      </c>
      <c r="EV51" t="s">
        <v>2018</v>
      </c>
      <c r="EX51" s="10" t="s">
        <v>2021</v>
      </c>
      <c r="EY51" t="s">
        <v>2018</v>
      </c>
      <c r="FA51" s="10" t="s">
        <v>2022</v>
      </c>
      <c r="FB51" t="s">
        <v>2018</v>
      </c>
      <c r="FD51" s="10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2198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9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0" t="s">
        <v>2175</v>
      </c>
      <c r="EO55" s="10" t="s">
        <v>2176</v>
      </c>
      <c r="ER55" s="10" t="s">
        <v>2177</v>
      </c>
      <c r="EX55" s="10" t="s">
        <v>2178</v>
      </c>
      <c r="FD55" s="10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2198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9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0" t="s">
        <v>2175</v>
      </c>
      <c r="EO56" s="10" t="s">
        <v>2176</v>
      </c>
      <c r="ER56" s="10" t="s">
        <v>2177</v>
      </c>
      <c r="EX56" s="10" t="s">
        <v>2178</v>
      </c>
      <c r="FD56" s="10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2198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9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0" t="s">
        <v>2175</v>
      </c>
      <c r="EO57" s="10" t="s">
        <v>2176</v>
      </c>
      <c r="ER57" s="10" t="s">
        <v>2177</v>
      </c>
      <c r="EX57" s="10" t="s">
        <v>2178</v>
      </c>
      <c r="FD57" s="10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2198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9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0" t="s">
        <v>2175</v>
      </c>
      <c r="EO58" s="10" t="s">
        <v>2176</v>
      </c>
      <c r="ER58" s="10" t="s">
        <v>2177</v>
      </c>
      <c r="EX58" s="10" t="s">
        <v>2178</v>
      </c>
      <c r="FD58" s="10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2198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9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0" t="s">
        <v>2175</v>
      </c>
      <c r="EO59" s="10" t="s">
        <v>2176</v>
      </c>
      <c r="ER59" s="10" t="s">
        <v>2177</v>
      </c>
      <c r="EX59" s="10" t="s">
        <v>2178</v>
      </c>
      <c r="FD59" s="10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2198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9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0" t="s">
        <v>2175</v>
      </c>
      <c r="EO60" s="10" t="s">
        <v>2176</v>
      </c>
      <c r="ER60" s="10" t="s">
        <v>2177</v>
      </c>
      <c r="EX60" s="10" t="s">
        <v>2178</v>
      </c>
      <c r="FD60" s="10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2198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9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0" t="s">
        <v>2175</v>
      </c>
      <c r="EO61" s="10" t="s">
        <v>2176</v>
      </c>
      <c r="ER61" s="10" t="s">
        <v>2177</v>
      </c>
      <c r="EX61" s="10" t="s">
        <v>2178</v>
      </c>
      <c r="FD61" s="10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6"/>
        <v>ALTO</v>
      </c>
    </row>
    <row r="62" spans="1:179" x14ac:dyDescent="0.3">
      <c r="A62">
        <v>60</v>
      </c>
      <c r="B62" t="s">
        <v>2198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9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0" t="s">
        <v>2175</v>
      </c>
      <c r="EO62" s="10" t="s">
        <v>2176</v>
      </c>
      <c r="ER62" s="10" t="s">
        <v>2177</v>
      </c>
      <c r="EX62" s="10" t="s">
        <v>2178</v>
      </c>
      <c r="FD62" s="10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6"/>
        <v>ORDINARIO</v>
      </c>
    </row>
    <row r="63" spans="1:179" x14ac:dyDescent="0.3">
      <c r="A63">
        <v>61</v>
      </c>
      <c r="B63" t="s">
        <v>550</v>
      </c>
      <c r="C63" t="s">
        <v>2762</v>
      </c>
      <c r="D63" t="s">
        <v>2180</v>
      </c>
      <c r="E63" t="s">
        <v>2181</v>
      </c>
      <c r="G63" t="s">
        <v>2760</v>
      </c>
      <c r="H63" t="s">
        <v>2759</v>
      </c>
      <c r="I63" t="s">
        <v>2182</v>
      </c>
      <c r="J63">
        <v>129</v>
      </c>
      <c r="K63" s="9" t="s">
        <v>994</v>
      </c>
      <c r="L63" t="s">
        <v>2758</v>
      </c>
      <c r="M63" t="s">
        <v>1491</v>
      </c>
      <c r="N63" t="s">
        <v>423</v>
      </c>
      <c r="O63">
        <v>72830</v>
      </c>
      <c r="P63">
        <v>2213924942</v>
      </c>
      <c r="Q63" s="3" t="s">
        <v>2183</v>
      </c>
      <c r="R63" t="s">
        <v>2184</v>
      </c>
      <c r="S63" t="s">
        <v>2761</v>
      </c>
      <c r="T63" t="s">
        <v>2225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2185</v>
      </c>
      <c r="AF63" t="s">
        <v>2186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2187</v>
      </c>
      <c r="AR63" s="4">
        <f t="shared" si="18"/>
        <v>39</v>
      </c>
      <c r="AS63">
        <v>1</v>
      </c>
      <c r="AT63" t="s">
        <v>431</v>
      </c>
      <c r="AU63">
        <v>11</v>
      </c>
      <c r="AV63" t="s">
        <v>2514</v>
      </c>
      <c r="AW63">
        <v>11</v>
      </c>
      <c r="BE63">
        <v>1</v>
      </c>
      <c r="BF63" t="s">
        <v>2068</v>
      </c>
      <c r="BI63" t="s">
        <v>2223</v>
      </c>
      <c r="BL63">
        <v>11</v>
      </c>
      <c r="BM63" t="s">
        <v>2514</v>
      </c>
      <c r="CD63">
        <v>13</v>
      </c>
      <c r="CF63">
        <v>3</v>
      </c>
      <c r="CG63">
        <v>6</v>
      </c>
      <c r="CH63">
        <v>2</v>
      </c>
      <c r="CI63">
        <v>2</v>
      </c>
      <c r="CJ63">
        <v>1</v>
      </c>
      <c r="CK63" s="4">
        <f t="shared" si="19"/>
        <v>4</v>
      </c>
      <c r="CL63">
        <v>4</v>
      </c>
      <c r="CM63">
        <v>5</v>
      </c>
      <c r="DW63">
        <v>16</v>
      </c>
      <c r="DX63" t="s">
        <v>2053</v>
      </c>
      <c r="DY63">
        <v>2014</v>
      </c>
      <c r="DZ63" t="s">
        <v>2188</v>
      </c>
      <c r="EA63" t="s">
        <v>2189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0" t="s">
        <v>2185</v>
      </c>
      <c r="EL63" s="10" t="s">
        <v>2190</v>
      </c>
      <c r="EO63" s="10" t="s">
        <v>2191</v>
      </c>
      <c r="ER63" s="10" t="s">
        <v>2192</v>
      </c>
      <c r="EU63" s="10" t="s">
        <v>2193</v>
      </c>
      <c r="EX63" s="10" t="s">
        <v>2194</v>
      </c>
      <c r="FA63" s="10" t="s">
        <v>2195</v>
      </c>
      <c r="FD63" s="10" t="s">
        <v>2196</v>
      </c>
      <c r="FG63" s="10" t="s">
        <v>2197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>IF(W63&gt;=3000,"ALTO",IF(FV63&gt;=1,"ALTO","ORDINARIO"))</f>
        <v>ALTO</v>
      </c>
    </row>
    <row r="64" spans="1:179" x14ac:dyDescent="0.3">
      <c r="A64">
        <v>62</v>
      </c>
      <c r="B64" t="s">
        <v>2216</v>
      </c>
      <c r="C64" t="s">
        <v>2199</v>
      </c>
      <c r="D64" t="s">
        <v>2372</v>
      </c>
      <c r="E64" t="s">
        <v>2200</v>
      </c>
      <c r="G64" t="s">
        <v>2201</v>
      </c>
      <c r="H64" t="s">
        <v>2202</v>
      </c>
      <c r="I64" t="s">
        <v>1681</v>
      </c>
      <c r="J64">
        <v>2306</v>
      </c>
      <c r="K64" t="s">
        <v>847</v>
      </c>
      <c r="L64" t="s">
        <v>2203</v>
      </c>
      <c r="M64" t="s">
        <v>423</v>
      </c>
      <c r="N64" t="s">
        <v>423</v>
      </c>
      <c r="O64">
        <v>72240</v>
      </c>
      <c r="P64">
        <v>2221529019</v>
      </c>
      <c r="Q64" s="3" t="s">
        <v>2204</v>
      </c>
      <c r="S64" t="s">
        <v>2217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2218</v>
      </c>
      <c r="AF64" t="s">
        <v>2205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2397</v>
      </c>
      <c r="AQ64" t="s">
        <v>2254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2222</v>
      </c>
      <c r="AW64">
        <v>2</v>
      </c>
      <c r="BE64">
        <v>1</v>
      </c>
      <c r="BF64" t="s">
        <v>2244</v>
      </c>
      <c r="BI64" t="s">
        <v>2223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2219</v>
      </c>
      <c r="EA64" t="s">
        <v>2220</v>
      </c>
      <c r="EB64" t="s">
        <v>2221</v>
      </c>
      <c r="EC64" t="s">
        <v>1681</v>
      </c>
      <c r="ED64" t="s">
        <v>991</v>
      </c>
      <c r="EF64" t="s">
        <v>441</v>
      </c>
      <c r="EG64" t="s">
        <v>442</v>
      </c>
      <c r="EI64" s="10" t="s">
        <v>2206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ref="FW64:FW127" si="27">IF(W64&gt;=3000,"ALTO",IF(FV64&gt;=1,"ALTO","ORDINARIO"))</f>
        <v>ORDINARIO</v>
      </c>
    </row>
    <row r="65" spans="1:179" x14ac:dyDescent="0.3">
      <c r="A65">
        <v>63</v>
      </c>
      <c r="B65" t="s">
        <v>2216</v>
      </c>
      <c r="C65" t="s">
        <v>2199</v>
      </c>
      <c r="D65" t="s">
        <v>2373</v>
      </c>
      <c r="E65" t="s">
        <v>2200</v>
      </c>
      <c r="G65" t="s">
        <v>2201</v>
      </c>
      <c r="H65" t="s">
        <v>2202</v>
      </c>
      <c r="I65" t="s">
        <v>2207</v>
      </c>
      <c r="J65">
        <v>3532</v>
      </c>
      <c r="K65" t="s">
        <v>1490</v>
      </c>
      <c r="L65" t="s">
        <v>2208</v>
      </c>
      <c r="M65" t="s">
        <v>423</v>
      </c>
      <c r="N65" t="s">
        <v>423</v>
      </c>
      <c r="O65">
        <v>72530</v>
      </c>
      <c r="P65">
        <v>2221568283</v>
      </c>
      <c r="Q65" s="3" t="s">
        <v>2209</v>
      </c>
      <c r="S65" t="s">
        <v>2224</v>
      </c>
      <c r="T65" t="s">
        <v>2225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2218</v>
      </c>
      <c r="AF65" t="s">
        <v>2210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2397</v>
      </c>
      <c r="AQ65" t="s">
        <v>2254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2244</v>
      </c>
      <c r="BI65" t="s">
        <v>2223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2226</v>
      </c>
      <c r="EA65" t="s">
        <v>2227</v>
      </c>
      <c r="EB65" t="s">
        <v>1332</v>
      </c>
      <c r="EC65" t="s">
        <v>2228</v>
      </c>
      <c r="ED65" t="s">
        <v>2229</v>
      </c>
      <c r="EF65" t="s">
        <v>441</v>
      </c>
      <c r="EG65" t="s">
        <v>442</v>
      </c>
      <c r="EI65" s="10" t="s">
        <v>2211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2216</v>
      </c>
      <c r="C66" t="s">
        <v>2199</v>
      </c>
      <c r="D66" t="s">
        <v>2374</v>
      </c>
      <c r="E66" t="s">
        <v>2200</v>
      </c>
      <c r="G66" t="s">
        <v>2201</v>
      </c>
      <c r="H66" t="s">
        <v>2202</v>
      </c>
      <c r="I66" t="s">
        <v>2212</v>
      </c>
      <c r="J66">
        <v>7736</v>
      </c>
      <c r="K66" t="s">
        <v>1581</v>
      </c>
      <c r="L66" t="s">
        <v>2213</v>
      </c>
      <c r="M66" t="s">
        <v>423</v>
      </c>
      <c r="N66" t="s">
        <v>423</v>
      </c>
      <c r="O66">
        <v>72583</v>
      </c>
      <c r="P66">
        <v>5512287508</v>
      </c>
      <c r="Q66" s="3" t="s">
        <v>2214</v>
      </c>
      <c r="R66">
        <v>4</v>
      </c>
      <c r="S66" t="s">
        <v>2230</v>
      </c>
      <c r="T66" t="s">
        <v>2225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2218</v>
      </c>
      <c r="AF66" t="s">
        <v>2215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2397</v>
      </c>
      <c r="AQ66" t="s">
        <v>2254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2222</v>
      </c>
      <c r="AW66">
        <v>1</v>
      </c>
      <c r="AX66">
        <v>1</v>
      </c>
      <c r="BE66">
        <v>1</v>
      </c>
      <c r="BF66" t="s">
        <v>2244</v>
      </c>
      <c r="BI66" t="s">
        <v>2223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2231</v>
      </c>
      <c r="EA66" t="s">
        <v>2232</v>
      </c>
      <c r="EB66" t="s">
        <v>2233</v>
      </c>
      <c r="EC66" t="s">
        <v>2233</v>
      </c>
      <c r="ED66" t="s">
        <v>2234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2216</v>
      </c>
      <c r="C67" t="s">
        <v>2199</v>
      </c>
      <c r="D67" t="s">
        <v>2375</v>
      </c>
      <c r="E67" t="s">
        <v>2200</v>
      </c>
      <c r="G67" t="s">
        <v>2201</v>
      </c>
      <c r="H67" t="s">
        <v>2202</v>
      </c>
      <c r="I67" t="s">
        <v>2235</v>
      </c>
      <c r="J67">
        <v>6348</v>
      </c>
      <c r="K67" t="s">
        <v>2236</v>
      </c>
      <c r="L67" t="s">
        <v>2237</v>
      </c>
      <c r="M67" t="s">
        <v>423</v>
      </c>
      <c r="N67" t="s">
        <v>423</v>
      </c>
      <c r="O67">
        <v>72470</v>
      </c>
      <c r="P67">
        <v>2221938507</v>
      </c>
      <c r="Q67" s="3" t="s">
        <v>2238</v>
      </c>
      <c r="R67">
        <v>6</v>
      </c>
      <c r="S67">
        <v>2018</v>
      </c>
      <c r="T67" t="s">
        <v>2225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2218</v>
      </c>
      <c r="AF67" t="s">
        <v>2239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2397</v>
      </c>
      <c r="AQ67" t="s">
        <v>2254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2222</v>
      </c>
      <c r="AW67">
        <v>1</v>
      </c>
      <c r="AX67">
        <v>1</v>
      </c>
      <c r="BE67">
        <v>1</v>
      </c>
      <c r="BF67" t="s">
        <v>2244</v>
      </c>
      <c r="BI67" t="s">
        <v>2223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2240</v>
      </c>
      <c r="EA67" t="s">
        <v>2241</v>
      </c>
      <c r="EB67" t="s">
        <v>2242</v>
      </c>
      <c r="EC67" t="s">
        <v>2237</v>
      </c>
      <c r="ED67" t="s">
        <v>2243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2216</v>
      </c>
      <c r="C68" t="s">
        <v>2199</v>
      </c>
      <c r="D68" t="s">
        <v>2376</v>
      </c>
      <c r="E68" t="s">
        <v>2200</v>
      </c>
      <c r="G68" t="s">
        <v>2201</v>
      </c>
      <c r="H68" t="s">
        <v>2202</v>
      </c>
      <c r="I68" t="s">
        <v>1681</v>
      </c>
      <c r="J68">
        <v>12923</v>
      </c>
      <c r="K68" t="s">
        <v>993</v>
      </c>
      <c r="L68" t="s">
        <v>2245</v>
      </c>
      <c r="M68" t="s">
        <v>423</v>
      </c>
      <c r="N68" t="s">
        <v>423</v>
      </c>
      <c r="O68">
        <v>72498</v>
      </c>
      <c r="P68">
        <v>2223234754</v>
      </c>
      <c r="Q68" s="3" t="s">
        <v>2246</v>
      </c>
      <c r="R68">
        <v>10</v>
      </c>
      <c r="S68" t="s">
        <v>2247</v>
      </c>
      <c r="T68" t="s">
        <v>2225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2218</v>
      </c>
      <c r="AF68" t="s">
        <v>2248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2397</v>
      </c>
      <c r="AQ68" t="s">
        <v>2254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2222</v>
      </c>
      <c r="AW68">
        <v>1</v>
      </c>
      <c r="AX68">
        <v>1</v>
      </c>
      <c r="BE68">
        <v>1</v>
      </c>
      <c r="BF68" t="s">
        <v>2244</v>
      </c>
      <c r="BI68" t="s">
        <v>2223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2249</v>
      </c>
      <c r="EA68" t="s">
        <v>2250</v>
      </c>
      <c r="EB68" t="s">
        <v>2251</v>
      </c>
      <c r="EC68" t="s">
        <v>2252</v>
      </c>
      <c r="ED68" t="s">
        <v>2253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2216</v>
      </c>
      <c r="C69" t="s">
        <v>2199</v>
      </c>
      <c r="D69" t="s">
        <v>2377</v>
      </c>
      <c r="E69" t="s">
        <v>2200</v>
      </c>
      <c r="G69" t="s">
        <v>2201</v>
      </c>
      <c r="H69" t="s">
        <v>2202</v>
      </c>
      <c r="I69" t="s">
        <v>2333</v>
      </c>
      <c r="J69">
        <v>1146</v>
      </c>
      <c r="K69" t="s">
        <v>993</v>
      </c>
      <c r="L69" t="s">
        <v>2334</v>
      </c>
      <c r="M69" t="s">
        <v>1401</v>
      </c>
      <c r="N69" t="s">
        <v>423</v>
      </c>
      <c r="O69">
        <v>74260</v>
      </c>
      <c r="P69">
        <v>2447859884</v>
      </c>
      <c r="Q69" s="3" t="s">
        <v>2335</v>
      </c>
      <c r="R69">
        <v>8</v>
      </c>
      <c r="S69">
        <v>2026</v>
      </c>
      <c r="T69" t="s">
        <v>2225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2338</v>
      </c>
      <c r="AE69" t="s">
        <v>2218</v>
      </c>
      <c r="AF69" t="s">
        <v>2336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2397</v>
      </c>
      <c r="AQ69" t="s">
        <v>2254</v>
      </c>
      <c r="AR69" s="4">
        <f t="shared" si="28"/>
        <v>12</v>
      </c>
      <c r="AS69">
        <v>1</v>
      </c>
      <c r="AT69" t="s">
        <v>431</v>
      </c>
      <c r="AU69">
        <v>2</v>
      </c>
      <c r="AV69" t="s">
        <v>2222</v>
      </c>
      <c r="AW69">
        <v>1</v>
      </c>
      <c r="AX69">
        <v>1</v>
      </c>
      <c r="BC69">
        <v>1</v>
      </c>
      <c r="BD69" t="s">
        <v>431</v>
      </c>
      <c r="BE69">
        <v>1</v>
      </c>
      <c r="BF69" t="s">
        <v>2244</v>
      </c>
      <c r="BI69" t="s">
        <v>2223</v>
      </c>
      <c r="BL69">
        <v>2</v>
      </c>
      <c r="BM69" t="s">
        <v>855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855</v>
      </c>
      <c r="DW69">
        <v>4</v>
      </c>
      <c r="DX69" t="s">
        <v>2270</v>
      </c>
      <c r="DY69">
        <v>2024</v>
      </c>
      <c r="DZ69" t="s">
        <v>2381</v>
      </c>
      <c r="EA69" t="s">
        <v>2033</v>
      </c>
      <c r="EB69" t="s">
        <v>2382</v>
      </c>
      <c r="EC69" t="s">
        <v>2383</v>
      </c>
      <c r="ED69" t="s">
        <v>2384</v>
      </c>
      <c r="EF69" t="s">
        <v>441</v>
      </c>
      <c r="EG69" t="s">
        <v>442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454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2216</v>
      </c>
      <c r="C70" t="s">
        <v>2199</v>
      </c>
      <c r="D70" s="6" t="s">
        <v>2378</v>
      </c>
      <c r="E70" t="s">
        <v>2200</v>
      </c>
      <c r="G70" t="s">
        <v>2201</v>
      </c>
      <c r="H70" t="s">
        <v>2202</v>
      </c>
      <c r="I70" t="s">
        <v>2322</v>
      </c>
      <c r="J70" t="s">
        <v>2323</v>
      </c>
      <c r="K70" t="s">
        <v>2324</v>
      </c>
      <c r="L70" t="s">
        <v>421</v>
      </c>
      <c r="M70" t="s">
        <v>2325</v>
      </c>
      <c r="N70" t="s">
        <v>423</v>
      </c>
      <c r="O70">
        <v>73310</v>
      </c>
      <c r="P70">
        <v>7971480266</v>
      </c>
      <c r="Q70" s="3" t="s">
        <v>2326</v>
      </c>
      <c r="R70">
        <v>3</v>
      </c>
      <c r="S70" t="s">
        <v>2327</v>
      </c>
      <c r="T70" t="s">
        <v>2225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848</v>
      </c>
      <c r="AE70" t="s">
        <v>2218</v>
      </c>
      <c r="AF70" t="s">
        <v>2328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2397</v>
      </c>
      <c r="AQ70" t="s">
        <v>2254</v>
      </c>
      <c r="AR70" s="4">
        <f t="shared" si="28"/>
        <v>11</v>
      </c>
      <c r="AS70">
        <v>1</v>
      </c>
      <c r="AT70" t="s">
        <v>431</v>
      </c>
      <c r="AU70">
        <v>2</v>
      </c>
      <c r="AV70" t="s">
        <v>2222</v>
      </c>
      <c r="AW70">
        <v>1</v>
      </c>
      <c r="AX70">
        <v>1</v>
      </c>
      <c r="BE70">
        <v>1</v>
      </c>
      <c r="BF70" t="s">
        <v>2244</v>
      </c>
      <c r="BI70" t="s">
        <v>2223</v>
      </c>
      <c r="BL70">
        <v>2</v>
      </c>
      <c r="BM70" t="s">
        <v>855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855</v>
      </c>
      <c r="DW70">
        <v>5</v>
      </c>
      <c r="DX70" t="s">
        <v>2270</v>
      </c>
      <c r="DY70">
        <v>2024</v>
      </c>
      <c r="DZ70" t="s">
        <v>2329</v>
      </c>
      <c r="EA70" t="s">
        <v>2330</v>
      </c>
      <c r="EB70" t="s">
        <v>439</v>
      </c>
      <c r="EC70" t="s">
        <v>2331</v>
      </c>
      <c r="ED70" t="s">
        <v>2332</v>
      </c>
      <c r="EF70" t="s">
        <v>441</v>
      </c>
      <c r="EG70" t="s">
        <v>442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454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2216</v>
      </c>
      <c r="C71" t="s">
        <v>2199</v>
      </c>
      <c r="D71" t="s">
        <v>2379</v>
      </c>
      <c r="E71" t="s">
        <v>2200</v>
      </c>
      <c r="G71" t="s">
        <v>2201</v>
      </c>
      <c r="H71" t="s">
        <v>2202</v>
      </c>
      <c r="I71" t="s">
        <v>756</v>
      </c>
      <c r="J71">
        <v>22</v>
      </c>
      <c r="L71" t="s">
        <v>421</v>
      </c>
      <c r="M71" t="s">
        <v>2337</v>
      </c>
      <c r="N71" t="s">
        <v>423</v>
      </c>
      <c r="O71">
        <v>73170</v>
      </c>
      <c r="P71">
        <v>7713610902</v>
      </c>
      <c r="Q71" s="3" t="s">
        <v>2341</v>
      </c>
      <c r="S71" t="s">
        <v>2385</v>
      </c>
      <c r="T71" t="s">
        <v>2225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848</v>
      </c>
      <c r="AE71" t="s">
        <v>2218</v>
      </c>
      <c r="AF71" t="s">
        <v>2339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2397</v>
      </c>
      <c r="AQ71" t="s">
        <v>2254</v>
      </c>
      <c r="AR71" s="4">
        <f t="shared" si="28"/>
        <v>11</v>
      </c>
      <c r="AS71">
        <v>1</v>
      </c>
      <c r="AT71" t="s">
        <v>431</v>
      </c>
      <c r="AU71">
        <v>2</v>
      </c>
      <c r="AV71" t="s">
        <v>2222</v>
      </c>
      <c r="AW71">
        <v>1</v>
      </c>
      <c r="AX71">
        <v>1</v>
      </c>
      <c r="BE71">
        <v>1</v>
      </c>
      <c r="BF71" t="s">
        <v>2244</v>
      </c>
      <c r="BI71" t="s">
        <v>2223</v>
      </c>
      <c r="BL71">
        <v>2</v>
      </c>
      <c r="BM71" t="s">
        <v>855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855</v>
      </c>
      <c r="DW71">
        <v>5</v>
      </c>
      <c r="DX71" t="s">
        <v>2270</v>
      </c>
      <c r="DY71">
        <v>2024</v>
      </c>
      <c r="DZ71" t="s">
        <v>2386</v>
      </c>
      <c r="EA71" t="s">
        <v>2387</v>
      </c>
      <c r="EB71" t="s">
        <v>2388</v>
      </c>
      <c r="EC71" t="s">
        <v>2389</v>
      </c>
      <c r="ED71" t="s">
        <v>2390</v>
      </c>
      <c r="EF71" t="s">
        <v>441</v>
      </c>
      <c r="EG71" t="s">
        <v>442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454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2216</v>
      </c>
      <c r="C72" t="s">
        <v>2199</v>
      </c>
      <c r="D72" t="s">
        <v>2380</v>
      </c>
      <c r="E72" t="s">
        <v>2200</v>
      </c>
      <c r="G72" t="s">
        <v>2201</v>
      </c>
      <c r="H72" t="s">
        <v>2202</v>
      </c>
      <c r="I72" t="s">
        <v>756</v>
      </c>
      <c r="J72">
        <v>26</v>
      </c>
      <c r="L72" t="s">
        <v>421</v>
      </c>
      <c r="M72" t="s">
        <v>1232</v>
      </c>
      <c r="N72" t="s">
        <v>423</v>
      </c>
      <c r="O72">
        <v>74400</v>
      </c>
      <c r="P72">
        <v>2431037802</v>
      </c>
      <c r="Q72" s="3" t="s">
        <v>2340</v>
      </c>
      <c r="R72">
        <v>1</v>
      </c>
      <c r="S72" t="s">
        <v>2391</v>
      </c>
      <c r="T72" t="s">
        <v>2225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848</v>
      </c>
      <c r="AE72" t="s">
        <v>2218</v>
      </c>
      <c r="AF72" t="s">
        <v>2342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2397</v>
      </c>
      <c r="AQ72" t="s">
        <v>2254</v>
      </c>
      <c r="AR72" s="4">
        <f t="shared" si="28"/>
        <v>9</v>
      </c>
      <c r="AS72">
        <v>1</v>
      </c>
      <c r="AT72" t="s">
        <v>431</v>
      </c>
      <c r="AU72">
        <v>2</v>
      </c>
      <c r="AV72" t="s">
        <v>2222</v>
      </c>
      <c r="AW72">
        <v>2</v>
      </c>
      <c r="BE72">
        <v>1</v>
      </c>
      <c r="BF72" t="s">
        <v>2244</v>
      </c>
      <c r="BI72" t="s">
        <v>2223</v>
      </c>
      <c r="BL72">
        <v>2</v>
      </c>
      <c r="BM72" t="s">
        <v>855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855</v>
      </c>
      <c r="DW72">
        <v>4</v>
      </c>
      <c r="DX72" t="s">
        <v>2270</v>
      </c>
      <c r="DY72">
        <v>2024</v>
      </c>
      <c r="DZ72" t="s">
        <v>2392</v>
      </c>
      <c r="EA72" t="s">
        <v>2393</v>
      </c>
      <c r="EB72" t="s">
        <v>2394</v>
      </c>
      <c r="EC72" t="s">
        <v>2395</v>
      </c>
      <c r="ED72" t="s">
        <v>2396</v>
      </c>
      <c r="EF72" t="s">
        <v>441</v>
      </c>
      <c r="EG72" t="s">
        <v>442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454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2255</v>
      </c>
      <c r="D73" t="s">
        <v>2256</v>
      </c>
      <c r="E73" t="s">
        <v>2257</v>
      </c>
      <c r="G73" t="s">
        <v>2258</v>
      </c>
      <c r="H73" t="s">
        <v>2275</v>
      </c>
      <c r="I73" t="s">
        <v>2259</v>
      </c>
      <c r="J73">
        <v>107</v>
      </c>
      <c r="K73" t="s">
        <v>2260</v>
      </c>
      <c r="L73" t="s">
        <v>421</v>
      </c>
      <c r="M73" t="s">
        <v>2261</v>
      </c>
      <c r="N73" t="s">
        <v>423</v>
      </c>
      <c r="O73">
        <v>72980</v>
      </c>
      <c r="P73">
        <v>2241240669</v>
      </c>
      <c r="Q73" s="3" t="s">
        <v>2262</v>
      </c>
      <c r="S73" t="s">
        <v>2263</v>
      </c>
      <c r="T73" t="s">
        <v>2225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2264</v>
      </c>
      <c r="AE73" t="s">
        <v>2265</v>
      </c>
      <c r="AF73" t="s">
        <v>2266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2267</v>
      </c>
      <c r="AQ73" t="s">
        <v>2268</v>
      </c>
      <c r="AR73" s="4">
        <f t="shared" si="28"/>
        <v>6</v>
      </c>
      <c r="AS73">
        <v>1</v>
      </c>
      <c r="AT73" t="s">
        <v>2113</v>
      </c>
      <c r="AU73">
        <v>2</v>
      </c>
      <c r="AV73" t="s">
        <v>2113</v>
      </c>
      <c r="AW73">
        <v>2</v>
      </c>
      <c r="BE73">
        <v>1</v>
      </c>
      <c r="BF73" t="s">
        <v>2269</v>
      </c>
      <c r="BI73" t="s">
        <v>2223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2270</v>
      </c>
      <c r="DY73">
        <v>2024</v>
      </c>
      <c r="DZ73" t="s">
        <v>2271</v>
      </c>
      <c r="EA73" t="s">
        <v>2272</v>
      </c>
      <c r="EB73" t="s">
        <v>2273</v>
      </c>
      <c r="EC73" t="s">
        <v>2272</v>
      </c>
      <c r="ED73" t="s">
        <v>439</v>
      </c>
      <c r="EF73" t="s">
        <v>441</v>
      </c>
      <c r="EG73" t="s">
        <v>442</v>
      </c>
      <c r="EI73" s="10" t="s">
        <v>2274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2255</v>
      </c>
      <c r="D74" t="s">
        <v>2256</v>
      </c>
      <c r="E74" t="s">
        <v>2257</v>
      </c>
      <c r="G74" t="s">
        <v>2258</v>
      </c>
      <c r="H74" t="s">
        <v>2275</v>
      </c>
      <c r="I74" t="s">
        <v>2276</v>
      </c>
      <c r="J74" t="s">
        <v>2277</v>
      </c>
      <c r="K74" t="s">
        <v>2278</v>
      </c>
      <c r="L74" t="s">
        <v>2279</v>
      </c>
      <c r="M74" t="s">
        <v>2261</v>
      </c>
      <c r="N74" t="s">
        <v>423</v>
      </c>
      <c r="O74">
        <v>72995</v>
      </c>
      <c r="P74">
        <v>2241240669</v>
      </c>
      <c r="Q74" s="3" t="s">
        <v>2280</v>
      </c>
      <c r="S74" t="s">
        <v>2281</v>
      </c>
      <c r="T74" t="s">
        <v>2225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2265</v>
      </c>
      <c r="AF74" t="s">
        <v>2282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2267</v>
      </c>
      <c r="AQ74" t="s">
        <v>2268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2283</v>
      </c>
      <c r="AW74">
        <v>2</v>
      </c>
      <c r="BE74">
        <v>1</v>
      </c>
      <c r="BF74" t="s">
        <v>2269</v>
      </c>
      <c r="BI74" t="s">
        <v>2223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2270</v>
      </c>
      <c r="DY74">
        <v>2024</v>
      </c>
      <c r="DZ74" t="s">
        <v>2284</v>
      </c>
      <c r="EA74" t="s">
        <v>2285</v>
      </c>
      <c r="EB74" t="s">
        <v>2285</v>
      </c>
      <c r="EC74" t="s">
        <v>1793</v>
      </c>
      <c r="ED74" t="s">
        <v>2286</v>
      </c>
      <c r="EF74" t="s">
        <v>441</v>
      </c>
      <c r="EG74" t="s">
        <v>442</v>
      </c>
      <c r="EI74" s="10" t="s">
        <v>2287</v>
      </c>
      <c r="EL74" s="10" t="s">
        <v>2288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2216</v>
      </c>
      <c r="C75" t="s">
        <v>2199</v>
      </c>
      <c r="D75" t="s">
        <v>2369</v>
      </c>
      <c r="E75" t="s">
        <v>2200</v>
      </c>
      <c r="G75" t="s">
        <v>2301</v>
      </c>
      <c r="H75" t="s">
        <v>2202</v>
      </c>
      <c r="I75" t="s">
        <v>2302</v>
      </c>
      <c r="J75">
        <v>216</v>
      </c>
      <c r="K75" t="s">
        <v>847</v>
      </c>
      <c r="L75" t="s">
        <v>421</v>
      </c>
      <c r="M75" t="s">
        <v>1928</v>
      </c>
      <c r="N75" t="s">
        <v>423</v>
      </c>
      <c r="O75">
        <v>75700</v>
      </c>
      <c r="P75">
        <v>2381366920</v>
      </c>
      <c r="Q75" s="3" t="s">
        <v>2303</v>
      </c>
      <c r="S75" t="s">
        <v>2304</v>
      </c>
      <c r="T75" t="s">
        <v>2225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848</v>
      </c>
      <c r="AE75" t="s">
        <v>2218</v>
      </c>
      <c r="AF75" t="s">
        <v>2305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2397</v>
      </c>
      <c r="AQ75" t="s">
        <v>2254</v>
      </c>
      <c r="AR75" s="4">
        <f t="shared" si="28"/>
        <v>7</v>
      </c>
      <c r="AS75">
        <v>1</v>
      </c>
      <c r="AT75" t="s">
        <v>431</v>
      </c>
      <c r="AU75">
        <v>2</v>
      </c>
      <c r="AV75" t="s">
        <v>2311</v>
      </c>
      <c r="AW75">
        <v>1</v>
      </c>
      <c r="AX75">
        <v>1</v>
      </c>
      <c r="BE75">
        <v>1</v>
      </c>
      <c r="BF75" t="s">
        <v>2244</v>
      </c>
      <c r="BI75" t="s">
        <v>2223</v>
      </c>
      <c r="BL75">
        <v>2</v>
      </c>
      <c r="BM75" t="s">
        <v>855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855</v>
      </c>
      <c r="DW75">
        <v>14</v>
      </c>
      <c r="DX75" t="s">
        <v>2270</v>
      </c>
      <c r="DY75">
        <v>2024</v>
      </c>
      <c r="DZ75" t="s">
        <v>2306</v>
      </c>
      <c r="EA75" t="s">
        <v>2307</v>
      </c>
      <c r="EB75" t="s">
        <v>2308</v>
      </c>
      <c r="EC75" t="s">
        <v>2309</v>
      </c>
      <c r="ED75" t="s">
        <v>2310</v>
      </c>
      <c r="EF75" t="s">
        <v>441</v>
      </c>
      <c r="EG75" t="s">
        <v>442</v>
      </c>
      <c r="EI75" s="10" t="s">
        <v>2312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454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2216</v>
      </c>
      <c r="C76" t="s">
        <v>2199</v>
      </c>
      <c r="D76" t="s">
        <v>2370</v>
      </c>
      <c r="E76" t="s">
        <v>2200</v>
      </c>
      <c r="G76" t="s">
        <v>2301</v>
      </c>
      <c r="H76" t="s">
        <v>2202</v>
      </c>
      <c r="I76" t="s">
        <v>2313</v>
      </c>
      <c r="J76">
        <v>2410</v>
      </c>
      <c r="L76" t="s">
        <v>2314</v>
      </c>
      <c r="M76" t="s">
        <v>1928</v>
      </c>
      <c r="N76" t="s">
        <v>423</v>
      </c>
      <c r="O76">
        <v>75750</v>
      </c>
      <c r="P76">
        <v>5541789557</v>
      </c>
      <c r="Q76" s="3" t="s">
        <v>2315</v>
      </c>
      <c r="R76">
        <v>9</v>
      </c>
      <c r="S76">
        <v>2016</v>
      </c>
      <c r="T76" t="s">
        <v>2225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2264</v>
      </c>
      <c r="AE76" t="s">
        <v>2218</v>
      </c>
      <c r="AF76" t="s">
        <v>2316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2397</v>
      </c>
      <c r="AQ76" t="s">
        <v>2254</v>
      </c>
      <c r="AR76" s="4">
        <f t="shared" si="28"/>
        <v>12</v>
      </c>
      <c r="AS76">
        <v>1</v>
      </c>
      <c r="AT76" t="s">
        <v>431</v>
      </c>
      <c r="AU76">
        <v>2</v>
      </c>
      <c r="AV76" t="s">
        <v>2311</v>
      </c>
      <c r="AW76">
        <v>1</v>
      </c>
      <c r="AX76">
        <v>1</v>
      </c>
      <c r="BC76">
        <v>1</v>
      </c>
      <c r="BD76" t="s">
        <v>431</v>
      </c>
      <c r="BE76">
        <v>1</v>
      </c>
      <c r="BF76" t="s">
        <v>2244</v>
      </c>
      <c r="BI76" t="s">
        <v>2223</v>
      </c>
      <c r="BL76">
        <v>2</v>
      </c>
      <c r="BM76" t="s">
        <v>855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855</v>
      </c>
      <c r="DW76">
        <v>14</v>
      </c>
      <c r="DX76" t="s">
        <v>2270</v>
      </c>
      <c r="DY76">
        <v>2024</v>
      </c>
      <c r="DZ76" t="s">
        <v>2317</v>
      </c>
      <c r="EA76" t="s">
        <v>2318</v>
      </c>
      <c r="EB76" t="s">
        <v>2319</v>
      </c>
      <c r="EC76" t="s">
        <v>2320</v>
      </c>
      <c r="ED76" t="s">
        <v>2321</v>
      </c>
      <c r="EF76" t="s">
        <v>441</v>
      </c>
      <c r="EG76" t="s">
        <v>442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454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2216</v>
      </c>
      <c r="C77" t="s">
        <v>2199</v>
      </c>
      <c r="D77" t="s">
        <v>2371</v>
      </c>
      <c r="E77" t="s">
        <v>2200</v>
      </c>
      <c r="G77" t="s">
        <v>2301</v>
      </c>
      <c r="H77" t="s">
        <v>2202</v>
      </c>
      <c r="I77" t="s">
        <v>2343</v>
      </c>
      <c r="J77">
        <v>801</v>
      </c>
      <c r="K77" t="s">
        <v>2344</v>
      </c>
      <c r="L77" t="s">
        <v>2345</v>
      </c>
      <c r="M77" t="s">
        <v>1622</v>
      </c>
      <c r="N77" t="s">
        <v>423</v>
      </c>
      <c r="O77">
        <v>75480</v>
      </c>
      <c r="P77">
        <v>2221637713</v>
      </c>
      <c r="Q77" s="3" t="s">
        <v>2346</v>
      </c>
      <c r="R77">
        <v>9</v>
      </c>
      <c r="S77" t="s">
        <v>2487</v>
      </c>
      <c r="T77" t="s">
        <v>2225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1234</v>
      </c>
      <c r="AE77" t="s">
        <v>2218</v>
      </c>
      <c r="AF77" t="s">
        <v>2347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2397</v>
      </c>
      <c r="AQ77" t="s">
        <v>2254</v>
      </c>
      <c r="AR77" s="4">
        <f t="shared" si="28"/>
        <v>11</v>
      </c>
      <c r="AS77">
        <v>1</v>
      </c>
      <c r="AT77" t="s">
        <v>431</v>
      </c>
      <c r="AU77">
        <v>2</v>
      </c>
      <c r="AV77" t="s">
        <v>2311</v>
      </c>
      <c r="AW77">
        <v>1</v>
      </c>
      <c r="AX77">
        <v>1</v>
      </c>
      <c r="BC77">
        <v>1</v>
      </c>
      <c r="BD77" t="s">
        <v>431</v>
      </c>
      <c r="BE77">
        <v>1</v>
      </c>
      <c r="BF77" t="s">
        <v>2244</v>
      </c>
      <c r="BI77" t="s">
        <v>2223</v>
      </c>
      <c r="BL77">
        <v>2</v>
      </c>
      <c r="BM77" t="s">
        <v>855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855</v>
      </c>
      <c r="DW77">
        <v>13</v>
      </c>
      <c r="DX77" t="s">
        <v>2270</v>
      </c>
      <c r="DY77">
        <v>2024</v>
      </c>
      <c r="DZ77" t="s">
        <v>2488</v>
      </c>
      <c r="EA77" t="s">
        <v>2489</v>
      </c>
      <c r="EB77" t="s">
        <v>2490</v>
      </c>
      <c r="EC77" t="s">
        <v>2491</v>
      </c>
      <c r="ED77" t="s">
        <v>2492</v>
      </c>
      <c r="EF77" t="s">
        <v>441</v>
      </c>
      <c r="EG77" t="s">
        <v>442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454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550</v>
      </c>
      <c r="C78" t="s">
        <v>1942</v>
      </c>
      <c r="D78" t="s">
        <v>2294</v>
      </c>
      <c r="E78" t="s">
        <v>1944</v>
      </c>
      <c r="G78" t="s">
        <v>2289</v>
      </c>
      <c r="H78" t="s">
        <v>1966</v>
      </c>
      <c r="I78" t="s">
        <v>2290</v>
      </c>
      <c r="J78">
        <v>107</v>
      </c>
      <c r="K78" t="s">
        <v>2291</v>
      </c>
      <c r="L78" t="s">
        <v>421</v>
      </c>
      <c r="M78" t="s">
        <v>1928</v>
      </c>
      <c r="N78" t="s">
        <v>423</v>
      </c>
      <c r="O78">
        <v>75700</v>
      </c>
      <c r="P78">
        <v>2383806932</v>
      </c>
      <c r="Q78" s="3" t="s">
        <v>2292</v>
      </c>
      <c r="S78" t="s">
        <v>2293</v>
      </c>
      <c r="T78" t="s">
        <v>2225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462</v>
      </c>
      <c r="AE78" t="s">
        <v>1949</v>
      </c>
      <c r="AF78" t="s">
        <v>2295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2267</v>
      </c>
      <c r="AQ78" t="s">
        <v>2296</v>
      </c>
      <c r="AR78" s="4">
        <f t="shared" si="28"/>
        <v>9</v>
      </c>
      <c r="AS78">
        <v>1</v>
      </c>
      <c r="AT78" t="s">
        <v>431</v>
      </c>
      <c r="AU78">
        <v>2</v>
      </c>
      <c r="AV78" t="s">
        <v>2297</v>
      </c>
      <c r="AW78">
        <v>2</v>
      </c>
      <c r="BJ78">
        <v>2</v>
      </c>
      <c r="BK78">
        <v>1</v>
      </c>
      <c r="BL78">
        <v>3</v>
      </c>
      <c r="BM78" t="s">
        <v>855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2270</v>
      </c>
      <c r="DY78">
        <v>2024</v>
      </c>
      <c r="DZ78" t="s">
        <v>2298</v>
      </c>
      <c r="EA78" t="s">
        <v>2285</v>
      </c>
      <c r="EB78" t="s">
        <v>2285</v>
      </c>
      <c r="EC78" t="s">
        <v>2299</v>
      </c>
      <c r="ED78" t="s">
        <v>1793</v>
      </c>
      <c r="EF78" t="s">
        <v>441</v>
      </c>
      <c r="EG78" t="s">
        <v>442</v>
      </c>
      <c r="EI78" s="10" t="s">
        <v>1961</v>
      </c>
      <c r="FK78">
        <v>0</v>
      </c>
      <c r="FL78" s="4">
        <f t="shared" ref="FL78:FL109" si="30">+FK78/3000</f>
        <v>0</v>
      </c>
      <c r="FM78" t="s">
        <v>2300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454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2503</v>
      </c>
      <c r="C79" t="s">
        <v>2368</v>
      </c>
      <c r="D79" t="s">
        <v>2367</v>
      </c>
      <c r="E79" t="s">
        <v>2348</v>
      </c>
      <c r="G79" t="s">
        <v>2349</v>
      </c>
      <c r="H79" t="s">
        <v>2350</v>
      </c>
      <c r="I79" t="s">
        <v>2351</v>
      </c>
      <c r="J79" t="s">
        <v>2352</v>
      </c>
      <c r="L79" t="s">
        <v>2353</v>
      </c>
      <c r="M79" t="s">
        <v>2325</v>
      </c>
      <c r="N79" t="s">
        <v>423</v>
      </c>
      <c r="O79">
        <v>73310</v>
      </c>
      <c r="P79">
        <v>2216678745</v>
      </c>
      <c r="Q79" s="3" t="s">
        <v>2354</v>
      </c>
      <c r="R79">
        <v>3</v>
      </c>
      <c r="S79" t="s">
        <v>2355</v>
      </c>
      <c r="T79" t="s">
        <v>2225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911</v>
      </c>
      <c r="AE79" t="s">
        <v>2356</v>
      </c>
      <c r="AF79" t="s">
        <v>2357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2267</v>
      </c>
      <c r="AQ79" t="s">
        <v>430</v>
      </c>
      <c r="AR79" s="4">
        <f t="shared" si="28"/>
        <v>31</v>
      </c>
      <c r="AS79">
        <v>1</v>
      </c>
      <c r="AT79" t="s">
        <v>753</v>
      </c>
      <c r="AU79">
        <v>11</v>
      </c>
      <c r="AV79" t="s">
        <v>2358</v>
      </c>
      <c r="AW79">
        <v>10</v>
      </c>
      <c r="AX79">
        <v>1</v>
      </c>
      <c r="AY79">
        <v>2</v>
      </c>
      <c r="AZ79" t="s">
        <v>2359</v>
      </c>
      <c r="BE79">
        <v>2</v>
      </c>
      <c r="BF79" t="s">
        <v>2360</v>
      </c>
      <c r="BI79" t="s">
        <v>2359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2270</v>
      </c>
      <c r="DY79">
        <v>2024</v>
      </c>
      <c r="DZ79" t="s">
        <v>2361</v>
      </c>
      <c r="EA79" t="s">
        <v>553</v>
      </c>
      <c r="EB79" t="s">
        <v>2362</v>
      </c>
      <c r="EC79" t="s">
        <v>1957</v>
      </c>
      <c r="ED79" t="s">
        <v>818</v>
      </c>
      <c r="EF79" t="s">
        <v>441</v>
      </c>
      <c r="EG79" t="s">
        <v>442</v>
      </c>
      <c r="EI79" s="10" t="s">
        <v>2363</v>
      </c>
      <c r="EL79" s="10" t="s">
        <v>2364</v>
      </c>
      <c r="EO79" s="10" t="s">
        <v>2365</v>
      </c>
      <c r="ER79" s="10" t="s">
        <v>2366</v>
      </c>
      <c r="FJ79" t="s">
        <v>2109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454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550</v>
      </c>
      <c r="C80" t="s">
        <v>2398</v>
      </c>
      <c r="D80" t="s">
        <v>2399</v>
      </c>
      <c r="E80" t="s">
        <v>2400</v>
      </c>
      <c r="G80" t="s">
        <v>2401</v>
      </c>
      <c r="H80" t="s">
        <v>2402</v>
      </c>
      <c r="I80" t="s">
        <v>2403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2131</v>
      </c>
      <c r="R80">
        <v>34</v>
      </c>
      <c r="S80" t="s">
        <v>2404</v>
      </c>
      <c r="T80" t="s">
        <v>2225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848</v>
      </c>
      <c r="AE80" t="s">
        <v>2398</v>
      </c>
      <c r="AF80" t="s">
        <v>2405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2267</v>
      </c>
      <c r="AQ80" t="s">
        <v>2406</v>
      </c>
      <c r="AR80" s="4">
        <f t="shared" si="28"/>
        <v>33</v>
      </c>
      <c r="AS80">
        <v>2</v>
      </c>
      <c r="AT80" t="s">
        <v>2409</v>
      </c>
      <c r="AU80">
        <v>7</v>
      </c>
      <c r="AV80" t="s">
        <v>2410</v>
      </c>
      <c r="AW80">
        <v>6</v>
      </c>
      <c r="AX80">
        <v>1</v>
      </c>
      <c r="BE80">
        <v>1</v>
      </c>
      <c r="BF80" t="s">
        <v>2068</v>
      </c>
      <c r="BI80" t="s">
        <v>2411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2408</v>
      </c>
      <c r="DY80">
        <v>2024</v>
      </c>
      <c r="DZ80" t="s">
        <v>2407</v>
      </c>
      <c r="EA80" t="s">
        <v>2412</v>
      </c>
      <c r="EB80" t="s">
        <v>2413</v>
      </c>
      <c r="EC80" t="s">
        <v>2415</v>
      </c>
      <c r="ED80" t="s">
        <v>2414</v>
      </c>
      <c r="EF80" t="s">
        <v>441</v>
      </c>
      <c r="EG80" t="s">
        <v>442</v>
      </c>
      <c r="EI80" s="10" t="s">
        <v>2416</v>
      </c>
      <c r="EL80" s="10" t="s">
        <v>2417</v>
      </c>
      <c r="EO80" s="10" t="s">
        <v>2418</v>
      </c>
      <c r="ER80" s="10" t="s">
        <v>2419</v>
      </c>
      <c r="EU80" s="10" t="s">
        <v>2420</v>
      </c>
      <c r="EX80" s="10" t="s">
        <v>2421</v>
      </c>
      <c r="FA80" s="10" t="s">
        <v>2422</v>
      </c>
      <c r="FD80" s="10" t="s">
        <v>2423</v>
      </c>
      <c r="FG80" s="10" t="s">
        <v>2424</v>
      </c>
      <c r="FJ80" t="s">
        <v>2109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454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577</v>
      </c>
      <c r="C81" t="s">
        <v>2425</v>
      </c>
      <c r="D81" t="s">
        <v>2426</v>
      </c>
      <c r="E81" t="s">
        <v>2427</v>
      </c>
      <c r="F81" t="s">
        <v>2428</v>
      </c>
      <c r="G81" t="s">
        <v>2429</v>
      </c>
      <c r="H81" t="s">
        <v>2430</v>
      </c>
      <c r="I81" t="s">
        <v>2431</v>
      </c>
      <c r="J81" t="s">
        <v>2432</v>
      </c>
      <c r="K81" s="9" t="s">
        <v>2131</v>
      </c>
      <c r="L81" t="s">
        <v>2433</v>
      </c>
      <c r="M81" t="s">
        <v>2434</v>
      </c>
      <c r="N81" t="s">
        <v>423</v>
      </c>
      <c r="O81">
        <v>75160</v>
      </c>
      <c r="P81">
        <v>2494510215</v>
      </c>
      <c r="Q81" s="3" t="s">
        <v>2435</v>
      </c>
      <c r="R81">
        <v>9</v>
      </c>
      <c r="S81" t="s">
        <v>2436</v>
      </c>
      <c r="T81" t="s">
        <v>2225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911</v>
      </c>
      <c r="AE81" t="s">
        <v>2437</v>
      </c>
      <c r="AF81" t="s">
        <v>2438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2267</v>
      </c>
      <c r="AQ81" t="s">
        <v>2439</v>
      </c>
      <c r="AR81" s="4">
        <f t="shared" si="28"/>
        <v>13</v>
      </c>
      <c r="AS81">
        <v>1</v>
      </c>
      <c r="AT81" t="s">
        <v>753</v>
      </c>
      <c r="AU81">
        <v>7</v>
      </c>
      <c r="AV81" t="s">
        <v>2443</v>
      </c>
      <c r="AW81">
        <v>6</v>
      </c>
      <c r="AX81">
        <v>1</v>
      </c>
      <c r="AY81">
        <v>6</v>
      </c>
      <c r="AZ81" t="s">
        <v>2456</v>
      </c>
      <c r="BC81">
        <v>1</v>
      </c>
      <c r="BD81" t="s">
        <v>1657</v>
      </c>
      <c r="BE81">
        <v>1</v>
      </c>
      <c r="BF81" t="s">
        <v>752</v>
      </c>
      <c r="BI81" t="s">
        <v>753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775</v>
      </c>
      <c r="DK81">
        <v>2</v>
      </c>
      <c r="DL81">
        <v>60000</v>
      </c>
      <c r="DM81">
        <v>30000</v>
      </c>
      <c r="DW81">
        <v>10</v>
      </c>
      <c r="DX81" t="s">
        <v>2408</v>
      </c>
      <c r="DY81">
        <v>2024</v>
      </c>
      <c r="DZ81" t="s">
        <v>2440</v>
      </c>
      <c r="EA81" t="s">
        <v>2441</v>
      </c>
      <c r="EB81" t="s">
        <v>2442</v>
      </c>
      <c r="EC81" t="s">
        <v>439</v>
      </c>
      <c r="ED81" t="s">
        <v>439</v>
      </c>
      <c r="EF81" t="s">
        <v>441</v>
      </c>
      <c r="EG81" t="s">
        <v>442</v>
      </c>
      <c r="EI81" s="10" t="s">
        <v>2444</v>
      </c>
      <c r="EL81" t="s">
        <v>2445</v>
      </c>
      <c r="ER81" s="10" t="s">
        <v>2446</v>
      </c>
      <c r="EX81" s="10" t="s">
        <v>2447</v>
      </c>
      <c r="FD81" s="10" t="s">
        <v>2448</v>
      </c>
      <c r="FK81">
        <v>0</v>
      </c>
      <c r="FL81" s="4">
        <f t="shared" si="30"/>
        <v>0</v>
      </c>
      <c r="FM81" t="s">
        <v>453</v>
      </c>
      <c r="FN81">
        <v>60000</v>
      </c>
      <c r="FO81" s="4">
        <f t="shared" si="31"/>
        <v>42.857142857142854</v>
      </c>
      <c r="FP81" t="s">
        <v>759</v>
      </c>
      <c r="FQ81">
        <v>30060</v>
      </c>
      <c r="FR81" s="4">
        <f t="shared" si="32"/>
        <v>15.03</v>
      </c>
      <c r="FS81" t="s">
        <v>454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577</v>
      </c>
      <c r="C82" t="s">
        <v>2425</v>
      </c>
      <c r="D82" t="s">
        <v>2449</v>
      </c>
      <c r="E82" t="s">
        <v>2427</v>
      </c>
      <c r="F82" t="s">
        <v>2450</v>
      </c>
      <c r="G82" t="s">
        <v>2429</v>
      </c>
      <c r="H82" t="s">
        <v>2430</v>
      </c>
      <c r="I82" t="s">
        <v>2451</v>
      </c>
      <c r="J82" s="9" t="s">
        <v>2131</v>
      </c>
      <c r="K82" t="s">
        <v>847</v>
      </c>
      <c r="L82" t="s">
        <v>2452</v>
      </c>
      <c r="M82" t="s">
        <v>2452</v>
      </c>
      <c r="N82" t="s">
        <v>423</v>
      </c>
      <c r="O82">
        <v>75020</v>
      </c>
      <c r="P82">
        <v>2764770057</v>
      </c>
      <c r="Q82" s="3" t="s">
        <v>2453</v>
      </c>
      <c r="R82">
        <v>32</v>
      </c>
      <c r="S82" t="s">
        <v>2454</v>
      </c>
      <c r="T82" t="s">
        <v>2225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462</v>
      </c>
      <c r="AE82" t="s">
        <v>2437</v>
      </c>
      <c r="AF82" t="s">
        <v>2455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2267</v>
      </c>
      <c r="AQ82" t="s">
        <v>2439</v>
      </c>
      <c r="AR82" s="4">
        <f t="shared" si="28"/>
        <v>9</v>
      </c>
      <c r="AU82">
        <v>7</v>
      </c>
      <c r="AV82" t="s">
        <v>2443</v>
      </c>
      <c r="AW82">
        <v>6</v>
      </c>
      <c r="AX82">
        <v>1</v>
      </c>
      <c r="AY82">
        <v>5</v>
      </c>
      <c r="AZ82" t="s">
        <v>2456</v>
      </c>
      <c r="BC82">
        <v>1</v>
      </c>
      <c r="BD82" t="s">
        <v>753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775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2408</v>
      </c>
      <c r="DY82">
        <v>2024</v>
      </c>
      <c r="DZ82" t="s">
        <v>2457</v>
      </c>
      <c r="EA82" t="s">
        <v>1871</v>
      </c>
      <c r="EB82" t="s">
        <v>2458</v>
      </c>
      <c r="EC82" t="s">
        <v>2310</v>
      </c>
      <c r="ED82" t="s">
        <v>2459</v>
      </c>
      <c r="EF82" t="s">
        <v>441</v>
      </c>
      <c r="EG82" t="s">
        <v>442</v>
      </c>
      <c r="EI82" s="10" t="s">
        <v>2460</v>
      </c>
      <c r="EL82" s="10" t="s">
        <v>2461</v>
      </c>
      <c r="ER82" s="10" t="s">
        <v>2462</v>
      </c>
      <c r="EX82" s="10" t="s">
        <v>2463</v>
      </c>
      <c r="FD82" s="10" t="s">
        <v>2464</v>
      </c>
      <c r="FK82">
        <v>0</v>
      </c>
      <c r="FL82" s="4">
        <f t="shared" si="30"/>
        <v>0</v>
      </c>
      <c r="FM82" t="s">
        <v>453</v>
      </c>
      <c r="FN82">
        <v>80000</v>
      </c>
      <c r="FO82" s="4">
        <f t="shared" si="31"/>
        <v>57.142857142857146</v>
      </c>
      <c r="FP82" t="s">
        <v>759</v>
      </c>
      <c r="FQ82">
        <v>40080</v>
      </c>
      <c r="FR82" s="4">
        <f t="shared" si="32"/>
        <v>20.04</v>
      </c>
      <c r="FS82" t="s">
        <v>454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577</v>
      </c>
      <c r="C83" t="s">
        <v>2465</v>
      </c>
      <c r="D83" t="s">
        <v>2466</v>
      </c>
      <c r="E83" t="s">
        <v>2467</v>
      </c>
      <c r="G83" t="s">
        <v>2429</v>
      </c>
      <c r="H83" t="s">
        <v>2430</v>
      </c>
      <c r="I83" t="s">
        <v>2468</v>
      </c>
      <c r="J83">
        <v>37</v>
      </c>
      <c r="L83" t="s">
        <v>2469</v>
      </c>
      <c r="M83" t="s">
        <v>2470</v>
      </c>
      <c r="N83" t="s">
        <v>423</v>
      </c>
      <c r="O83">
        <v>73740</v>
      </c>
      <c r="P83">
        <v>2223716350</v>
      </c>
      <c r="Q83" s="3" t="s">
        <v>2471</v>
      </c>
      <c r="R83">
        <v>10</v>
      </c>
      <c r="S83" t="s">
        <v>2472</v>
      </c>
      <c r="T83" t="s">
        <v>2225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426</v>
      </c>
      <c r="AE83" t="s">
        <v>2473</v>
      </c>
      <c r="AF83" t="s">
        <v>2493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2267</v>
      </c>
      <c r="AQ83" t="s">
        <v>430</v>
      </c>
      <c r="AR83" s="4">
        <f t="shared" si="28"/>
        <v>16</v>
      </c>
      <c r="AS83">
        <v>1</v>
      </c>
      <c r="AT83" t="s">
        <v>753</v>
      </c>
      <c r="AU83">
        <v>6</v>
      </c>
      <c r="AV83" t="s">
        <v>2443</v>
      </c>
      <c r="AW83">
        <v>6</v>
      </c>
      <c r="AY83">
        <v>4</v>
      </c>
      <c r="AZ83" t="s">
        <v>2456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775</v>
      </c>
      <c r="DK83">
        <v>2</v>
      </c>
      <c r="DL83">
        <v>40000</v>
      </c>
      <c r="DM83">
        <v>40000</v>
      </c>
      <c r="DW83">
        <v>15</v>
      </c>
      <c r="DX83" t="s">
        <v>2408</v>
      </c>
      <c r="DY83">
        <v>2024</v>
      </c>
      <c r="DZ83" t="s">
        <v>2474</v>
      </c>
      <c r="EA83" t="s">
        <v>2475</v>
      </c>
      <c r="EB83" t="s">
        <v>1489</v>
      </c>
      <c r="EC83" t="s">
        <v>2475</v>
      </c>
      <c r="ED83" t="s">
        <v>2475</v>
      </c>
      <c r="EF83" t="s">
        <v>441</v>
      </c>
      <c r="EG83" t="s">
        <v>442</v>
      </c>
      <c r="EI83" s="10" t="s">
        <v>2494</v>
      </c>
      <c r="EL83" s="10" t="s">
        <v>2495</v>
      </c>
      <c r="FK83">
        <v>0</v>
      </c>
      <c r="FL83" s="4">
        <f t="shared" si="30"/>
        <v>0</v>
      </c>
      <c r="FM83" t="s">
        <v>453</v>
      </c>
      <c r="FN83">
        <v>40000</v>
      </c>
      <c r="FO83" s="4">
        <f t="shared" si="31"/>
        <v>28.571428571428573</v>
      </c>
      <c r="FP83" t="s">
        <v>759</v>
      </c>
      <c r="FQ83">
        <v>40050</v>
      </c>
      <c r="FR83" s="4">
        <f t="shared" si="32"/>
        <v>20.024999999999999</v>
      </c>
      <c r="FS83" t="s">
        <v>454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577</v>
      </c>
      <c r="C84" t="s">
        <v>2425</v>
      </c>
      <c r="D84" t="s">
        <v>2476</v>
      </c>
      <c r="E84" t="s">
        <v>2477</v>
      </c>
      <c r="F84" t="s">
        <v>2496</v>
      </c>
      <c r="G84" t="s">
        <v>2429</v>
      </c>
      <c r="H84" t="s">
        <v>2430</v>
      </c>
      <c r="I84" t="s">
        <v>2478</v>
      </c>
      <c r="J84">
        <v>36</v>
      </c>
      <c r="L84" t="s">
        <v>2479</v>
      </c>
      <c r="M84" t="s">
        <v>2480</v>
      </c>
      <c r="N84" t="s">
        <v>423</v>
      </c>
      <c r="O84">
        <v>73680</v>
      </c>
      <c r="P84">
        <v>2333142214</v>
      </c>
      <c r="Q84" s="3" t="s">
        <v>2481</v>
      </c>
      <c r="R84">
        <v>41</v>
      </c>
      <c r="S84">
        <v>1983</v>
      </c>
      <c r="T84" t="s">
        <v>2225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426</v>
      </c>
      <c r="AE84" t="s">
        <v>2437</v>
      </c>
      <c r="AF84" t="s">
        <v>2497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2267</v>
      </c>
      <c r="AQ84" t="s">
        <v>2439</v>
      </c>
      <c r="AR84" s="4">
        <f t="shared" si="28"/>
        <v>9</v>
      </c>
      <c r="AS84">
        <v>1</v>
      </c>
      <c r="AT84" t="s">
        <v>753</v>
      </c>
      <c r="AU84">
        <v>7</v>
      </c>
      <c r="AV84" t="s">
        <v>2443</v>
      </c>
      <c r="AW84">
        <v>6</v>
      </c>
      <c r="AX84">
        <v>1</v>
      </c>
      <c r="AY84">
        <v>5</v>
      </c>
      <c r="AZ84" t="s">
        <v>2456</v>
      </c>
      <c r="BC84">
        <v>1</v>
      </c>
      <c r="BD84" t="s">
        <v>1657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775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2408</v>
      </c>
      <c r="DY84">
        <v>2024</v>
      </c>
      <c r="DZ84" t="s">
        <v>2482</v>
      </c>
      <c r="EA84" t="s">
        <v>2483</v>
      </c>
      <c r="EB84" t="s">
        <v>2484</v>
      </c>
      <c r="EC84" t="s">
        <v>2485</v>
      </c>
      <c r="ED84" t="s">
        <v>2486</v>
      </c>
      <c r="EF84" t="s">
        <v>441</v>
      </c>
      <c r="EG84" t="s">
        <v>442</v>
      </c>
      <c r="EI84" s="10" t="s">
        <v>2498</v>
      </c>
      <c r="EL84" s="10" t="s">
        <v>2499</v>
      </c>
      <c r="ER84" s="10" t="s">
        <v>2500</v>
      </c>
      <c r="EX84" s="10" t="s">
        <v>2501</v>
      </c>
      <c r="FD84" s="10" t="s">
        <v>2502</v>
      </c>
      <c r="FK84">
        <v>0</v>
      </c>
      <c r="FL84" s="4">
        <f t="shared" si="30"/>
        <v>0</v>
      </c>
      <c r="FM84" t="s">
        <v>453</v>
      </c>
      <c r="FN84">
        <v>100000</v>
      </c>
      <c r="FO84" s="4">
        <f t="shared" si="31"/>
        <v>71.428571428571431</v>
      </c>
      <c r="FP84" t="s">
        <v>759</v>
      </c>
      <c r="FQ84">
        <v>40035</v>
      </c>
      <c r="FR84" s="4">
        <f t="shared" si="32"/>
        <v>20.017499999999998</v>
      </c>
      <c r="FS84" t="s">
        <v>454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B85" t="s">
        <v>550</v>
      </c>
      <c r="C85" t="s">
        <v>2504</v>
      </c>
      <c r="D85" t="s">
        <v>2505</v>
      </c>
      <c r="E85" t="s">
        <v>2506</v>
      </c>
      <c r="G85" t="s">
        <v>2507</v>
      </c>
      <c r="H85" t="s">
        <v>2508</v>
      </c>
      <c r="I85" t="s">
        <v>1794</v>
      </c>
      <c r="J85">
        <v>307</v>
      </c>
      <c r="K85" t="s">
        <v>2509</v>
      </c>
      <c r="L85" t="s">
        <v>421</v>
      </c>
      <c r="M85" t="s">
        <v>528</v>
      </c>
      <c r="N85" t="s">
        <v>423</v>
      </c>
      <c r="O85">
        <v>75200</v>
      </c>
      <c r="P85">
        <v>2241052056</v>
      </c>
      <c r="R85">
        <v>12</v>
      </c>
      <c r="S85" t="s">
        <v>2510</v>
      </c>
      <c r="T85" t="s">
        <v>2225</v>
      </c>
      <c r="V85">
        <v>429.2</v>
      </c>
      <c r="W85">
        <v>429.2</v>
      </c>
      <c r="X85">
        <v>1</v>
      </c>
      <c r="Y85">
        <v>1</v>
      </c>
      <c r="Z85">
        <v>1</v>
      </c>
      <c r="AA85">
        <v>1</v>
      </c>
      <c r="AB85">
        <v>0</v>
      </c>
      <c r="AC85">
        <v>0</v>
      </c>
      <c r="AD85" t="s">
        <v>945</v>
      </c>
      <c r="AE85" t="s">
        <v>2511</v>
      </c>
      <c r="AF85" t="s">
        <v>2558</v>
      </c>
      <c r="AG85">
        <v>2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2</v>
      </c>
      <c r="AN85">
        <v>100</v>
      </c>
      <c r="AO85">
        <v>3</v>
      </c>
      <c r="AP85" t="s">
        <v>2267</v>
      </c>
      <c r="AQ85" t="s">
        <v>2512</v>
      </c>
      <c r="AR85" s="4">
        <f t="shared" si="28"/>
        <v>24</v>
      </c>
      <c r="AS85">
        <v>3</v>
      </c>
      <c r="AT85" t="s">
        <v>2517</v>
      </c>
      <c r="AU85">
        <v>6</v>
      </c>
      <c r="AV85" t="s">
        <v>2514</v>
      </c>
      <c r="AW85">
        <v>3</v>
      </c>
      <c r="AX85">
        <v>3</v>
      </c>
      <c r="BE85">
        <v>1</v>
      </c>
      <c r="BF85" t="s">
        <v>752</v>
      </c>
      <c r="BI85" t="s">
        <v>2513</v>
      </c>
      <c r="BJ85">
        <v>1</v>
      </c>
      <c r="BK85">
        <v>6</v>
      </c>
      <c r="BL85">
        <v>7</v>
      </c>
      <c r="BM85" t="s">
        <v>2515</v>
      </c>
      <c r="CD85">
        <v>10</v>
      </c>
      <c r="CF85">
        <v>2</v>
      </c>
      <c r="CI85">
        <v>2</v>
      </c>
      <c r="CJ85">
        <v>2</v>
      </c>
      <c r="CK85" s="4">
        <f t="shared" si="29"/>
        <v>2</v>
      </c>
      <c r="CL85">
        <v>2</v>
      </c>
      <c r="CM85">
        <v>1</v>
      </c>
      <c r="DW85">
        <v>30</v>
      </c>
      <c r="DX85" t="s">
        <v>2408</v>
      </c>
      <c r="DY85">
        <v>2024</v>
      </c>
      <c r="DZ85" t="s">
        <v>2516</v>
      </c>
      <c r="EA85" t="s">
        <v>437</v>
      </c>
      <c r="EB85" t="s">
        <v>553</v>
      </c>
      <c r="EC85" t="s">
        <v>553</v>
      </c>
      <c r="ED85" t="s">
        <v>1794</v>
      </c>
      <c r="EF85" t="s">
        <v>441</v>
      </c>
      <c r="EG85" t="s">
        <v>442</v>
      </c>
      <c r="EI85" s="10" t="s">
        <v>2559</v>
      </c>
      <c r="ER85" s="10" t="s">
        <v>2560</v>
      </c>
      <c r="EX85" s="10" t="s">
        <v>2561</v>
      </c>
      <c r="FK85">
        <v>0</v>
      </c>
      <c r="FL85" s="4">
        <f t="shared" si="30"/>
        <v>0</v>
      </c>
      <c r="FN85">
        <v>0</v>
      </c>
      <c r="FO85" s="4">
        <f t="shared" si="31"/>
        <v>0</v>
      </c>
      <c r="FQ85">
        <v>0</v>
      </c>
      <c r="FR85" s="4">
        <f t="shared" si="32"/>
        <v>0</v>
      </c>
      <c r="FS85" t="s">
        <v>454</v>
      </c>
      <c r="FT85">
        <f t="shared" ref="FT85:FT88" si="36">60*AG85</f>
        <v>120</v>
      </c>
      <c r="FU85" s="4">
        <f t="shared" si="34"/>
        <v>8.0000000000000002E-3</v>
      </c>
      <c r="FV85" s="4">
        <f t="shared" si="35"/>
        <v>8.0000000000000002E-3</v>
      </c>
      <c r="FW85" s="4" t="str">
        <f t="shared" si="27"/>
        <v>ORDINARIO</v>
      </c>
    </row>
    <row r="86" spans="1:179" x14ac:dyDescent="0.3">
      <c r="A86">
        <v>84</v>
      </c>
      <c r="B86" t="s">
        <v>550</v>
      </c>
      <c r="C86" t="s">
        <v>2504</v>
      </c>
      <c r="D86" t="s">
        <v>2562</v>
      </c>
      <c r="E86" t="s">
        <v>2506</v>
      </c>
      <c r="G86" t="s">
        <v>2563</v>
      </c>
      <c r="H86" t="s">
        <v>2564</v>
      </c>
      <c r="I86" t="s">
        <v>2565</v>
      </c>
      <c r="J86">
        <v>208</v>
      </c>
      <c r="L86" t="s">
        <v>2566</v>
      </c>
      <c r="M86" t="s">
        <v>528</v>
      </c>
      <c r="N86" t="s">
        <v>423</v>
      </c>
      <c r="O86">
        <v>75200</v>
      </c>
      <c r="P86">
        <v>2231011443</v>
      </c>
      <c r="R86">
        <v>14</v>
      </c>
      <c r="S86" t="s">
        <v>2567</v>
      </c>
      <c r="T86" t="s">
        <v>2225</v>
      </c>
      <c r="V86">
        <v>300</v>
      </c>
      <c r="W86">
        <v>550</v>
      </c>
      <c r="X86">
        <v>1</v>
      </c>
      <c r="Y86">
        <v>2</v>
      </c>
      <c r="Z86">
        <v>2</v>
      </c>
      <c r="AA86">
        <v>2</v>
      </c>
      <c r="AB86">
        <v>1</v>
      </c>
      <c r="AC86">
        <v>0</v>
      </c>
      <c r="AD86" t="s">
        <v>945</v>
      </c>
      <c r="AE86" t="s">
        <v>2511</v>
      </c>
      <c r="AF86" t="s">
        <v>2568</v>
      </c>
      <c r="AG86">
        <v>22</v>
      </c>
      <c r="AH86">
        <v>0</v>
      </c>
      <c r="AI86">
        <v>5</v>
      </c>
      <c r="AJ86">
        <v>17</v>
      </c>
      <c r="AK86">
        <v>0</v>
      </c>
      <c r="AL86">
        <v>0</v>
      </c>
      <c r="AM86">
        <v>2</v>
      </c>
      <c r="AN86">
        <v>300</v>
      </c>
      <c r="AO86">
        <v>3</v>
      </c>
      <c r="AP86" t="s">
        <v>2267</v>
      </c>
      <c r="AQ86" t="s">
        <v>2569</v>
      </c>
      <c r="AR86" s="4">
        <f t="shared" si="28"/>
        <v>27</v>
      </c>
      <c r="AS86">
        <v>1</v>
      </c>
      <c r="AT86" t="s">
        <v>2570</v>
      </c>
      <c r="AU86">
        <v>11</v>
      </c>
      <c r="AV86" t="s">
        <v>2571</v>
      </c>
      <c r="AW86">
        <v>9</v>
      </c>
      <c r="AX86">
        <v>2</v>
      </c>
      <c r="BE86">
        <v>1</v>
      </c>
      <c r="BF86" t="s">
        <v>2068</v>
      </c>
      <c r="BI86" t="s">
        <v>2570</v>
      </c>
      <c r="BL86">
        <v>8</v>
      </c>
      <c r="BM86" t="s">
        <v>2572</v>
      </c>
      <c r="CD86">
        <v>5</v>
      </c>
      <c r="CE86">
        <v>1</v>
      </c>
      <c r="CF86">
        <v>5</v>
      </c>
      <c r="CH86">
        <v>1</v>
      </c>
      <c r="CI86">
        <v>2</v>
      </c>
      <c r="CJ86">
        <v>1</v>
      </c>
      <c r="CK86" s="4">
        <f t="shared" si="29"/>
        <v>3</v>
      </c>
      <c r="CL86">
        <v>3</v>
      </c>
      <c r="DW86">
        <v>30</v>
      </c>
      <c r="DX86" t="s">
        <v>2408</v>
      </c>
      <c r="DY86">
        <v>2024</v>
      </c>
      <c r="DZ86" t="s">
        <v>2573</v>
      </c>
      <c r="EA86" t="s">
        <v>2574</v>
      </c>
      <c r="EB86" t="s">
        <v>2575</v>
      </c>
      <c r="EC86" t="s">
        <v>1836</v>
      </c>
      <c r="ED86" t="s">
        <v>1957</v>
      </c>
      <c r="EF86" t="s">
        <v>441</v>
      </c>
      <c r="EG86" t="s">
        <v>442</v>
      </c>
      <c r="EI86" s="10" t="s">
        <v>2576</v>
      </c>
      <c r="EL86" s="10" t="s">
        <v>2577</v>
      </c>
      <c r="EO86" s="10" t="s">
        <v>2578</v>
      </c>
      <c r="ER86" s="10" t="s">
        <v>2579</v>
      </c>
      <c r="EU86" s="10" t="s">
        <v>2580</v>
      </c>
      <c r="EX86" s="10" t="s">
        <v>2581</v>
      </c>
      <c r="FA86" s="10" t="s">
        <v>2582</v>
      </c>
      <c r="FD86" s="10" t="s">
        <v>2583</v>
      </c>
      <c r="FG86" s="10" t="s">
        <v>2584</v>
      </c>
      <c r="FK86">
        <v>0</v>
      </c>
      <c r="FL86" s="4">
        <f t="shared" si="30"/>
        <v>0</v>
      </c>
      <c r="FN86">
        <v>0</v>
      </c>
      <c r="FO86" s="4">
        <f t="shared" si="31"/>
        <v>0</v>
      </c>
      <c r="FQ86">
        <v>0</v>
      </c>
      <c r="FR86" s="4">
        <f t="shared" si="32"/>
        <v>0</v>
      </c>
      <c r="FS86" t="s">
        <v>454</v>
      </c>
      <c r="FT86">
        <f t="shared" si="36"/>
        <v>1320</v>
      </c>
      <c r="FU86" s="4">
        <f t="shared" si="34"/>
        <v>8.7999999999999995E-2</v>
      </c>
      <c r="FV86" s="4">
        <f t="shared" si="35"/>
        <v>8.7999999999999995E-2</v>
      </c>
      <c r="FW86" s="4" t="str">
        <f t="shared" si="27"/>
        <v>ORDINARIO</v>
      </c>
    </row>
    <row r="87" spans="1:179" x14ac:dyDescent="0.3">
      <c r="A87">
        <v>85</v>
      </c>
      <c r="B87" t="s">
        <v>550</v>
      </c>
      <c r="C87" t="s">
        <v>2504</v>
      </c>
      <c r="D87" t="s">
        <v>2585</v>
      </c>
      <c r="E87" t="s">
        <v>2506</v>
      </c>
      <c r="G87" t="s">
        <v>2586</v>
      </c>
      <c r="H87" t="s">
        <v>2586</v>
      </c>
      <c r="I87" t="s">
        <v>2587</v>
      </c>
      <c r="J87">
        <v>602</v>
      </c>
      <c r="L87" t="s">
        <v>2345</v>
      </c>
      <c r="M87" t="s">
        <v>528</v>
      </c>
      <c r="N87" t="s">
        <v>423</v>
      </c>
      <c r="O87">
        <v>75200</v>
      </c>
      <c r="R87">
        <v>2</v>
      </c>
      <c r="S87" t="s">
        <v>2588</v>
      </c>
      <c r="T87" t="s">
        <v>2225</v>
      </c>
      <c r="V87">
        <v>500</v>
      </c>
      <c r="W87">
        <v>500</v>
      </c>
      <c r="X87">
        <v>1</v>
      </c>
      <c r="Y87">
        <v>1</v>
      </c>
      <c r="Z87">
        <v>2</v>
      </c>
      <c r="AA87">
        <v>1</v>
      </c>
      <c r="AB87">
        <v>0</v>
      </c>
      <c r="AC87">
        <v>0</v>
      </c>
      <c r="AD87" t="s">
        <v>945</v>
      </c>
      <c r="AE87" t="s">
        <v>2511</v>
      </c>
      <c r="AF87" t="s">
        <v>2589</v>
      </c>
      <c r="AG87">
        <v>5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100</v>
      </c>
      <c r="AO87">
        <v>3</v>
      </c>
      <c r="AP87" t="s">
        <v>2267</v>
      </c>
      <c r="AQ87" t="s">
        <v>2590</v>
      </c>
      <c r="AR87" s="4">
        <f t="shared" si="28"/>
        <v>22</v>
      </c>
      <c r="AS87">
        <v>2</v>
      </c>
      <c r="AT87" t="s">
        <v>2591</v>
      </c>
      <c r="AU87">
        <v>7</v>
      </c>
      <c r="AV87" t="s">
        <v>2592</v>
      </c>
      <c r="AW87">
        <v>4</v>
      </c>
      <c r="AX87">
        <v>3</v>
      </c>
      <c r="BE87">
        <v>1</v>
      </c>
      <c r="BF87" t="s">
        <v>752</v>
      </c>
      <c r="BI87" t="s">
        <v>2513</v>
      </c>
      <c r="BL87">
        <v>12</v>
      </c>
      <c r="BM87" t="s">
        <v>2593</v>
      </c>
      <c r="CD87">
        <v>8</v>
      </c>
      <c r="CF87">
        <v>1</v>
      </c>
      <c r="CH87">
        <v>1</v>
      </c>
      <c r="CI87">
        <v>2</v>
      </c>
      <c r="CJ87">
        <v>3</v>
      </c>
      <c r="CK87" s="4">
        <f t="shared" si="29"/>
        <v>0</v>
      </c>
      <c r="CM87">
        <v>1</v>
      </c>
      <c r="DE87">
        <v>12</v>
      </c>
      <c r="DF87" t="s">
        <v>2594</v>
      </c>
      <c r="DW87">
        <v>30</v>
      </c>
      <c r="DX87" t="s">
        <v>2408</v>
      </c>
      <c r="DY87">
        <v>2024</v>
      </c>
      <c r="DZ87" t="s">
        <v>2595</v>
      </c>
      <c r="EA87" t="s">
        <v>2596</v>
      </c>
      <c r="EB87" t="s">
        <v>439</v>
      </c>
      <c r="EC87" t="s">
        <v>553</v>
      </c>
      <c r="ED87" t="s">
        <v>818</v>
      </c>
      <c r="EF87" t="s">
        <v>441</v>
      </c>
      <c r="EG87" t="s">
        <v>442</v>
      </c>
      <c r="EI87" s="10" t="s">
        <v>2597</v>
      </c>
      <c r="EL87" s="10" t="s">
        <v>2598</v>
      </c>
      <c r="ER87" s="10" t="s">
        <v>2599</v>
      </c>
      <c r="EX87" s="10" t="s">
        <v>2600</v>
      </c>
      <c r="FK87">
        <v>0</v>
      </c>
      <c r="FL87" s="4">
        <f t="shared" si="30"/>
        <v>0</v>
      </c>
      <c r="FN87">
        <v>0</v>
      </c>
      <c r="FO87" s="4">
        <f t="shared" si="31"/>
        <v>0</v>
      </c>
      <c r="FQ87">
        <v>0</v>
      </c>
      <c r="FR87" s="4">
        <f t="shared" si="32"/>
        <v>0</v>
      </c>
      <c r="FS87" t="s">
        <v>454</v>
      </c>
      <c r="FT87">
        <f t="shared" si="36"/>
        <v>300</v>
      </c>
      <c r="FU87" s="4">
        <f t="shared" si="34"/>
        <v>0.02</v>
      </c>
      <c r="FV87" s="4">
        <f t="shared" si="35"/>
        <v>0.02</v>
      </c>
      <c r="FW87" s="4" t="str">
        <f t="shared" si="27"/>
        <v>ORDINARIO</v>
      </c>
    </row>
    <row r="88" spans="1:179" x14ac:dyDescent="0.3">
      <c r="A88">
        <v>86</v>
      </c>
      <c r="B88" t="s">
        <v>550</v>
      </c>
      <c r="C88" t="s">
        <v>2504</v>
      </c>
      <c r="D88" t="s">
        <v>2601</v>
      </c>
      <c r="E88" t="s">
        <v>2506</v>
      </c>
      <c r="G88" t="s">
        <v>2563</v>
      </c>
      <c r="H88" t="s">
        <v>2564</v>
      </c>
      <c r="I88" t="s">
        <v>2310</v>
      </c>
      <c r="J88">
        <v>200</v>
      </c>
      <c r="L88" t="s">
        <v>421</v>
      </c>
      <c r="M88" t="s">
        <v>528</v>
      </c>
      <c r="N88" t="s">
        <v>423</v>
      </c>
      <c r="O88">
        <v>75200</v>
      </c>
      <c r="P88">
        <v>2234212584</v>
      </c>
      <c r="R88">
        <v>14</v>
      </c>
      <c r="S88" t="s">
        <v>2567</v>
      </c>
      <c r="T88" t="s">
        <v>2225</v>
      </c>
      <c r="V88">
        <v>1227</v>
      </c>
      <c r="W88">
        <v>1000</v>
      </c>
      <c r="X88">
        <v>1</v>
      </c>
      <c r="Y88">
        <v>2</v>
      </c>
      <c r="Z88">
        <v>3</v>
      </c>
      <c r="AA88">
        <v>3</v>
      </c>
      <c r="AB88">
        <v>2</v>
      </c>
      <c r="AC88">
        <v>0</v>
      </c>
      <c r="AD88" t="s">
        <v>426</v>
      </c>
      <c r="AE88" t="s">
        <v>2511</v>
      </c>
      <c r="AF88" t="s">
        <v>2602</v>
      </c>
      <c r="AG88">
        <v>22</v>
      </c>
      <c r="AH88">
        <v>0</v>
      </c>
      <c r="AI88">
        <v>9</v>
      </c>
      <c r="AJ88">
        <v>13</v>
      </c>
      <c r="AK88">
        <v>0</v>
      </c>
      <c r="AL88">
        <v>0</v>
      </c>
      <c r="AM88">
        <v>2</v>
      </c>
      <c r="AN88">
        <v>300</v>
      </c>
      <c r="AO88">
        <v>3</v>
      </c>
      <c r="AP88" t="s">
        <v>2267</v>
      </c>
      <c r="AQ88" t="s">
        <v>2512</v>
      </c>
      <c r="AR88" s="4">
        <f t="shared" si="28"/>
        <v>34</v>
      </c>
      <c r="AS88">
        <v>3</v>
      </c>
      <c r="AT88" t="s">
        <v>2603</v>
      </c>
      <c r="AU88">
        <v>11</v>
      </c>
      <c r="AV88" t="s">
        <v>2604</v>
      </c>
      <c r="AW88">
        <v>10</v>
      </c>
      <c r="AX88">
        <v>1</v>
      </c>
      <c r="BC88">
        <v>1</v>
      </c>
      <c r="BD88" t="s">
        <v>431</v>
      </c>
      <c r="BE88">
        <v>2</v>
      </c>
      <c r="BF88" t="s">
        <v>2068</v>
      </c>
      <c r="BI88" t="s">
        <v>2570</v>
      </c>
      <c r="BL88">
        <v>14</v>
      </c>
      <c r="BM88" t="s">
        <v>2604</v>
      </c>
      <c r="CD88">
        <v>13</v>
      </c>
      <c r="CF88">
        <v>2</v>
      </c>
      <c r="CH88">
        <v>1</v>
      </c>
      <c r="CI88">
        <v>2</v>
      </c>
      <c r="CJ88">
        <v>3</v>
      </c>
      <c r="CK88" s="4">
        <f t="shared" si="29"/>
        <v>5</v>
      </c>
      <c r="CL88">
        <v>5</v>
      </c>
      <c r="CM88">
        <v>1</v>
      </c>
      <c r="DW88">
        <v>30</v>
      </c>
      <c r="DX88" t="s">
        <v>2408</v>
      </c>
      <c r="DY88">
        <v>2024</v>
      </c>
      <c r="DZ88" t="s">
        <v>2605</v>
      </c>
      <c r="EA88" t="s">
        <v>2070</v>
      </c>
      <c r="EB88" t="s">
        <v>2606</v>
      </c>
      <c r="EC88" t="s">
        <v>2607</v>
      </c>
      <c r="ED88" t="s">
        <v>2608</v>
      </c>
      <c r="EF88" t="s">
        <v>441</v>
      </c>
      <c r="EG88" t="s">
        <v>442</v>
      </c>
      <c r="EI88" s="10" t="s">
        <v>2609</v>
      </c>
      <c r="EL88" s="10" t="s">
        <v>2610</v>
      </c>
      <c r="EO88" s="10" t="s">
        <v>2611</v>
      </c>
      <c r="ER88" s="10" t="s">
        <v>2612</v>
      </c>
      <c r="EU88" s="10" t="s">
        <v>2613</v>
      </c>
      <c r="EX88" s="10" t="s">
        <v>2614</v>
      </c>
      <c r="FA88" s="10" t="s">
        <v>2615</v>
      </c>
      <c r="FD88" s="10" t="s">
        <v>2616</v>
      </c>
      <c r="FG88" s="10" t="s">
        <v>2617</v>
      </c>
      <c r="FK88">
        <v>0</v>
      </c>
      <c r="FL88" s="4">
        <f t="shared" si="30"/>
        <v>0</v>
      </c>
      <c r="FN88">
        <v>0</v>
      </c>
      <c r="FO88" s="4">
        <f t="shared" si="31"/>
        <v>0</v>
      </c>
      <c r="FQ88">
        <v>0</v>
      </c>
      <c r="FR88" s="4">
        <f t="shared" si="32"/>
        <v>0</v>
      </c>
      <c r="FS88" t="s">
        <v>454</v>
      </c>
      <c r="FT88">
        <f t="shared" si="36"/>
        <v>1320</v>
      </c>
      <c r="FU88" s="4">
        <f t="shared" si="34"/>
        <v>8.7999999999999995E-2</v>
      </c>
      <c r="FV88" s="4">
        <f t="shared" si="35"/>
        <v>8.7999999999999995E-2</v>
      </c>
      <c r="FW88" s="4" t="str">
        <f t="shared" si="27"/>
        <v>ORDINARIO</v>
      </c>
    </row>
    <row r="89" spans="1:179" x14ac:dyDescent="0.3">
      <c r="A89">
        <v>87</v>
      </c>
      <c r="B89" t="s">
        <v>550</v>
      </c>
      <c r="C89" t="s">
        <v>2518</v>
      </c>
      <c r="D89" t="s">
        <v>2519</v>
      </c>
      <c r="E89" t="s">
        <v>2520</v>
      </c>
      <c r="G89" t="s">
        <v>2521</v>
      </c>
      <c r="H89" t="s">
        <v>2522</v>
      </c>
      <c r="I89" t="s">
        <v>2523</v>
      </c>
      <c r="J89">
        <v>3216</v>
      </c>
      <c r="K89" t="s">
        <v>993</v>
      </c>
      <c r="L89" t="s">
        <v>2237</v>
      </c>
      <c r="M89" t="s">
        <v>423</v>
      </c>
      <c r="N89" t="s">
        <v>423</v>
      </c>
      <c r="O89">
        <v>72370</v>
      </c>
      <c r="P89">
        <v>2228973166</v>
      </c>
      <c r="R89">
        <v>1</v>
      </c>
      <c r="S89" t="s">
        <v>2524</v>
      </c>
      <c r="T89" t="s">
        <v>2225</v>
      </c>
      <c r="V89">
        <v>80</v>
      </c>
      <c r="W89">
        <v>80</v>
      </c>
      <c r="X89">
        <v>1</v>
      </c>
      <c r="Y89">
        <v>1</v>
      </c>
      <c r="Z89">
        <v>1</v>
      </c>
      <c r="AA89">
        <v>1</v>
      </c>
      <c r="AB89">
        <v>0</v>
      </c>
      <c r="AC89">
        <v>0</v>
      </c>
      <c r="AD89" t="s">
        <v>945</v>
      </c>
      <c r="AE89" t="s">
        <v>2525</v>
      </c>
      <c r="AF89" t="s">
        <v>2526</v>
      </c>
      <c r="AG89">
        <v>7</v>
      </c>
      <c r="AH89">
        <v>0</v>
      </c>
      <c r="AI89">
        <v>1</v>
      </c>
      <c r="AJ89">
        <v>6</v>
      </c>
      <c r="AK89">
        <v>0</v>
      </c>
      <c r="AL89">
        <v>0</v>
      </c>
      <c r="AM89">
        <v>1</v>
      </c>
      <c r="AN89">
        <v>300</v>
      </c>
      <c r="AO89">
        <v>10</v>
      </c>
      <c r="AP89" t="s">
        <v>2527</v>
      </c>
      <c r="AQ89" t="s">
        <v>2528</v>
      </c>
      <c r="AR89" s="4">
        <f t="shared" si="28"/>
        <v>7</v>
      </c>
      <c r="AS89">
        <v>1</v>
      </c>
      <c r="AT89" t="s">
        <v>1910</v>
      </c>
      <c r="AU89">
        <v>3</v>
      </c>
      <c r="AV89" t="s">
        <v>2529</v>
      </c>
      <c r="AW89">
        <v>2</v>
      </c>
      <c r="AX89">
        <v>1</v>
      </c>
      <c r="CD89">
        <v>1</v>
      </c>
      <c r="CH89">
        <v>1</v>
      </c>
      <c r="CI89">
        <v>1</v>
      </c>
      <c r="CK89" s="4">
        <f t="shared" si="29"/>
        <v>1</v>
      </c>
      <c r="CP89">
        <v>1</v>
      </c>
      <c r="DW89">
        <v>1</v>
      </c>
      <c r="DX89" t="s">
        <v>2530</v>
      </c>
      <c r="DY89">
        <v>2024</v>
      </c>
      <c r="DZ89" t="s">
        <v>2531</v>
      </c>
      <c r="EA89" t="s">
        <v>2532</v>
      </c>
      <c r="EB89" t="s">
        <v>2533</v>
      </c>
      <c r="EC89" t="s">
        <v>577</v>
      </c>
      <c r="ED89" t="s">
        <v>818</v>
      </c>
      <c r="EF89" t="s">
        <v>441</v>
      </c>
      <c r="EG89" t="s">
        <v>442</v>
      </c>
      <c r="EI89" s="10" t="s">
        <v>2534</v>
      </c>
      <c r="EL89" s="10" t="s">
        <v>2535</v>
      </c>
      <c r="ER89" s="10" t="s">
        <v>2536</v>
      </c>
      <c r="EX89" s="10" t="s">
        <v>2537</v>
      </c>
      <c r="FA89" s="10" t="s">
        <v>2538</v>
      </c>
      <c r="FD89" s="10" t="s">
        <v>2539</v>
      </c>
      <c r="FK89">
        <v>0</v>
      </c>
      <c r="FL89" s="4">
        <f t="shared" si="30"/>
        <v>0</v>
      </c>
      <c r="FN89">
        <v>0</v>
      </c>
      <c r="FO89" s="4">
        <f t="shared" si="31"/>
        <v>0</v>
      </c>
      <c r="FQ89">
        <v>0</v>
      </c>
      <c r="FR89" s="4">
        <f t="shared" si="32"/>
        <v>0</v>
      </c>
      <c r="FS89" t="s">
        <v>454</v>
      </c>
      <c r="FT89">
        <f t="shared" ref="FT89:FT101" si="37">60*AG89</f>
        <v>420</v>
      </c>
      <c r="FU89" s="4">
        <f t="shared" si="34"/>
        <v>2.8000000000000001E-2</v>
      </c>
      <c r="FV89" s="4">
        <f t="shared" si="35"/>
        <v>2.8000000000000001E-2</v>
      </c>
      <c r="FW89" s="4" t="str">
        <f t="shared" si="27"/>
        <v>ORDINARIO</v>
      </c>
    </row>
    <row r="90" spans="1:179" x14ac:dyDescent="0.3">
      <c r="A90">
        <v>88</v>
      </c>
      <c r="B90" t="s">
        <v>550</v>
      </c>
      <c r="C90" t="s">
        <v>2518</v>
      </c>
      <c r="D90" t="s">
        <v>2540</v>
      </c>
      <c r="E90" t="s">
        <v>2520</v>
      </c>
      <c r="G90" t="s">
        <v>2521</v>
      </c>
      <c r="H90" t="s">
        <v>2541</v>
      </c>
      <c r="I90" t="s">
        <v>2542</v>
      </c>
      <c r="J90">
        <v>40</v>
      </c>
      <c r="L90" t="s">
        <v>2543</v>
      </c>
      <c r="M90" t="s">
        <v>423</v>
      </c>
      <c r="N90" t="s">
        <v>423</v>
      </c>
      <c r="O90">
        <v>72160</v>
      </c>
      <c r="P90">
        <v>2216677130</v>
      </c>
      <c r="R90">
        <v>20</v>
      </c>
      <c r="S90" t="s">
        <v>2544</v>
      </c>
      <c r="T90" t="s">
        <v>2225</v>
      </c>
      <c r="V90">
        <v>430</v>
      </c>
      <c r="W90">
        <v>430</v>
      </c>
      <c r="X90">
        <v>1</v>
      </c>
      <c r="Y90">
        <v>3</v>
      </c>
      <c r="Z90">
        <v>1</v>
      </c>
      <c r="AA90">
        <v>1</v>
      </c>
      <c r="AB90">
        <v>3</v>
      </c>
      <c r="AC90">
        <v>0</v>
      </c>
      <c r="AD90" t="s">
        <v>2264</v>
      </c>
      <c r="AE90" t="s">
        <v>2525</v>
      </c>
      <c r="AF90" t="s">
        <v>2545</v>
      </c>
      <c r="AG90">
        <v>18</v>
      </c>
      <c r="AH90">
        <v>0</v>
      </c>
      <c r="AI90">
        <v>10</v>
      </c>
      <c r="AJ90">
        <v>8</v>
      </c>
      <c r="AK90">
        <v>0</v>
      </c>
      <c r="AL90">
        <v>0</v>
      </c>
      <c r="AM90">
        <v>1</v>
      </c>
      <c r="AN90">
        <v>20</v>
      </c>
      <c r="AO90">
        <v>3</v>
      </c>
      <c r="AP90" t="s">
        <v>2527</v>
      </c>
      <c r="AQ90" t="s">
        <v>2528</v>
      </c>
      <c r="AR90" s="4">
        <f t="shared" si="28"/>
        <v>23</v>
      </c>
      <c r="AS90">
        <v>1</v>
      </c>
      <c r="AT90" t="s">
        <v>753</v>
      </c>
      <c r="AU90">
        <v>11</v>
      </c>
      <c r="AV90" t="s">
        <v>2067</v>
      </c>
      <c r="AW90">
        <v>6</v>
      </c>
      <c r="AX90">
        <v>5</v>
      </c>
      <c r="BL90">
        <v>2</v>
      </c>
      <c r="BM90" t="s">
        <v>2557</v>
      </c>
      <c r="CD90">
        <v>6</v>
      </c>
      <c r="CF90">
        <v>4</v>
      </c>
      <c r="CI90">
        <v>1</v>
      </c>
      <c r="CJ90">
        <v>1</v>
      </c>
      <c r="CK90" s="4">
        <f t="shared" si="29"/>
        <v>0</v>
      </c>
      <c r="DW90">
        <v>1</v>
      </c>
      <c r="DX90" t="s">
        <v>2530</v>
      </c>
      <c r="DY90">
        <v>2024</v>
      </c>
      <c r="DZ90" t="s">
        <v>2546</v>
      </c>
      <c r="EA90" t="s">
        <v>2547</v>
      </c>
      <c r="EB90" t="s">
        <v>818</v>
      </c>
      <c r="EC90" t="s">
        <v>2070</v>
      </c>
      <c r="ED90" t="s">
        <v>818</v>
      </c>
      <c r="EF90" t="s">
        <v>441</v>
      </c>
      <c r="EG90" t="s">
        <v>442</v>
      </c>
      <c r="EI90" s="10" t="s">
        <v>2548</v>
      </c>
      <c r="EL90" s="10" t="s">
        <v>2549</v>
      </c>
      <c r="EO90" s="10" t="s">
        <v>2550</v>
      </c>
      <c r="ER90" s="10" t="s">
        <v>2551</v>
      </c>
      <c r="EU90" s="10" t="s">
        <v>2552</v>
      </c>
      <c r="EX90" s="10" t="s">
        <v>2553</v>
      </c>
      <c r="FA90" s="10" t="s">
        <v>2554</v>
      </c>
      <c r="FD90" s="10" t="s">
        <v>2555</v>
      </c>
      <c r="FG90" s="10" t="s">
        <v>2556</v>
      </c>
      <c r="FK90">
        <v>0</v>
      </c>
      <c r="FL90" s="4">
        <f t="shared" si="30"/>
        <v>0</v>
      </c>
      <c r="FN90">
        <v>0</v>
      </c>
      <c r="FO90" s="4">
        <f t="shared" si="31"/>
        <v>0</v>
      </c>
      <c r="FQ90">
        <v>0</v>
      </c>
      <c r="FR90" s="4">
        <f t="shared" si="32"/>
        <v>0</v>
      </c>
      <c r="FS90" t="s">
        <v>454</v>
      </c>
      <c r="FT90">
        <f t="shared" si="37"/>
        <v>1080</v>
      </c>
      <c r="FU90" s="4">
        <f t="shared" si="34"/>
        <v>7.1999999999999995E-2</v>
      </c>
      <c r="FV90" s="4">
        <f t="shared" si="35"/>
        <v>7.1999999999999995E-2</v>
      </c>
      <c r="FW90" s="4" t="str">
        <f t="shared" si="27"/>
        <v>ORDINARIO</v>
      </c>
    </row>
    <row r="91" spans="1:179" x14ac:dyDescent="0.3">
      <c r="A91">
        <v>89</v>
      </c>
      <c r="B91" t="s">
        <v>2216</v>
      </c>
      <c r="C91" t="s">
        <v>2199</v>
      </c>
      <c r="D91" t="s">
        <v>2618</v>
      </c>
      <c r="E91" t="s">
        <v>2200</v>
      </c>
      <c r="G91" t="s">
        <v>2201</v>
      </c>
      <c r="H91" t="s">
        <v>2202</v>
      </c>
      <c r="I91" t="s">
        <v>2622</v>
      </c>
      <c r="J91">
        <v>539</v>
      </c>
      <c r="K91" t="s">
        <v>2628</v>
      </c>
      <c r="L91" t="s">
        <v>421</v>
      </c>
      <c r="M91" t="s">
        <v>2619</v>
      </c>
      <c r="N91" t="s">
        <v>423</v>
      </c>
      <c r="O91">
        <v>73880</v>
      </c>
      <c r="P91">
        <v>2311161679</v>
      </c>
      <c r="Q91" s="3" t="s">
        <v>2620</v>
      </c>
      <c r="R91">
        <v>9</v>
      </c>
      <c r="S91" t="s">
        <v>2623</v>
      </c>
      <c r="T91" t="s">
        <v>2225</v>
      </c>
      <c r="V91">
        <v>45</v>
      </c>
      <c r="W91">
        <v>45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 t="s">
        <v>2264</v>
      </c>
      <c r="AE91" t="s">
        <v>2218</v>
      </c>
      <c r="AF91" t="s">
        <v>2621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35</v>
      </c>
      <c r="AO91">
        <v>3</v>
      </c>
      <c r="AP91" t="s">
        <v>2397</v>
      </c>
      <c r="AQ91" t="s">
        <v>2254</v>
      </c>
      <c r="AR91" s="4">
        <f t="shared" si="28"/>
        <v>10</v>
      </c>
      <c r="AS91">
        <v>1</v>
      </c>
      <c r="AT91" t="s">
        <v>431</v>
      </c>
      <c r="AU91">
        <v>2</v>
      </c>
      <c r="AV91" t="s">
        <v>2297</v>
      </c>
      <c r="AW91">
        <v>1</v>
      </c>
      <c r="AX91">
        <v>1</v>
      </c>
      <c r="BE91">
        <v>1</v>
      </c>
      <c r="BF91" t="s">
        <v>2244</v>
      </c>
      <c r="BI91" t="s">
        <v>2223</v>
      </c>
      <c r="BL91">
        <v>2</v>
      </c>
      <c r="BM91" t="s">
        <v>855</v>
      </c>
      <c r="CD91">
        <v>3</v>
      </c>
      <c r="CF91">
        <v>1</v>
      </c>
      <c r="CI91">
        <v>2</v>
      </c>
      <c r="CJ91">
        <v>2</v>
      </c>
      <c r="CK91" s="4">
        <f t="shared" si="29"/>
        <v>1</v>
      </c>
      <c r="CL91">
        <v>1</v>
      </c>
      <c r="DE91">
        <v>2</v>
      </c>
      <c r="DF91" t="s">
        <v>2624</v>
      </c>
      <c r="DW91">
        <v>2</v>
      </c>
      <c r="DX91" t="s">
        <v>2530</v>
      </c>
      <c r="DY91">
        <v>2024</v>
      </c>
      <c r="DZ91" t="s">
        <v>2625</v>
      </c>
      <c r="EA91" t="s">
        <v>2626</v>
      </c>
      <c r="EB91" t="s">
        <v>2627</v>
      </c>
      <c r="EC91" t="s">
        <v>439</v>
      </c>
      <c r="ED91" t="s">
        <v>439</v>
      </c>
      <c r="EF91" t="s">
        <v>441</v>
      </c>
      <c r="EG91" t="s">
        <v>442</v>
      </c>
      <c r="FK91">
        <v>0</v>
      </c>
      <c r="FL91" s="4">
        <f t="shared" si="30"/>
        <v>0</v>
      </c>
      <c r="FN91">
        <v>0</v>
      </c>
      <c r="FO91" s="4">
        <f t="shared" si="31"/>
        <v>0</v>
      </c>
      <c r="FQ91">
        <v>0</v>
      </c>
      <c r="FR91" s="4">
        <f t="shared" si="32"/>
        <v>0</v>
      </c>
      <c r="FS91" t="s">
        <v>454</v>
      </c>
      <c r="FT91">
        <f t="shared" si="37"/>
        <v>60</v>
      </c>
      <c r="FU91" s="4">
        <f t="shared" si="34"/>
        <v>4.0000000000000001E-3</v>
      </c>
      <c r="FV91" s="4">
        <f t="shared" si="35"/>
        <v>4.0000000000000001E-3</v>
      </c>
      <c r="FW91" s="4" t="str">
        <f t="shared" si="27"/>
        <v>ORDINARIO</v>
      </c>
    </row>
    <row r="92" spans="1:179" x14ac:dyDescent="0.3">
      <c r="A92">
        <v>90</v>
      </c>
      <c r="B92" t="s">
        <v>550</v>
      </c>
      <c r="C92" t="s">
        <v>2629</v>
      </c>
      <c r="D92" t="s">
        <v>2630</v>
      </c>
      <c r="E92" t="s">
        <v>2631</v>
      </c>
      <c r="G92" t="s">
        <v>2632</v>
      </c>
      <c r="H92" t="s">
        <v>2633</v>
      </c>
      <c r="I92" t="s">
        <v>2634</v>
      </c>
      <c r="J92">
        <v>108</v>
      </c>
      <c r="K92" t="s">
        <v>2635</v>
      </c>
      <c r="L92" t="s">
        <v>2636</v>
      </c>
      <c r="M92" t="s">
        <v>2619</v>
      </c>
      <c r="N92" t="s">
        <v>423</v>
      </c>
      <c r="O92">
        <v>73870</v>
      </c>
      <c r="P92">
        <v>2313130310</v>
      </c>
      <c r="Q92" s="3" t="s">
        <v>2637</v>
      </c>
      <c r="R92">
        <v>6</v>
      </c>
      <c r="S92" t="s">
        <v>2638</v>
      </c>
      <c r="T92" t="s">
        <v>2225</v>
      </c>
      <c r="V92">
        <v>12195</v>
      </c>
      <c r="W92">
        <v>3438</v>
      </c>
      <c r="X92">
        <v>1</v>
      </c>
      <c r="Y92">
        <v>2</v>
      </c>
      <c r="Z92">
        <v>2</v>
      </c>
      <c r="AA92">
        <v>2</v>
      </c>
      <c r="AB92">
        <v>2</v>
      </c>
      <c r="AC92">
        <v>0</v>
      </c>
      <c r="AD92" t="s">
        <v>426</v>
      </c>
      <c r="AE92" t="s">
        <v>2639</v>
      </c>
      <c r="AF92" t="s">
        <v>2640</v>
      </c>
      <c r="AG92">
        <v>21</v>
      </c>
      <c r="AH92">
        <v>0</v>
      </c>
      <c r="AI92">
        <v>14</v>
      </c>
      <c r="AJ92">
        <v>7</v>
      </c>
      <c r="AK92">
        <v>0</v>
      </c>
      <c r="AL92">
        <v>0</v>
      </c>
      <c r="AM92">
        <v>1</v>
      </c>
      <c r="AN92">
        <v>15</v>
      </c>
      <c r="AO92">
        <v>2</v>
      </c>
      <c r="AP92" t="s">
        <v>2527</v>
      </c>
      <c r="AQ92" t="s">
        <v>2641</v>
      </c>
      <c r="AR92" s="4">
        <f t="shared" si="28"/>
        <v>60</v>
      </c>
      <c r="AS92">
        <v>4</v>
      </c>
      <c r="AT92" t="s">
        <v>2642</v>
      </c>
      <c r="AU92">
        <v>26</v>
      </c>
      <c r="AV92" t="s">
        <v>2643</v>
      </c>
      <c r="AW92">
        <v>23</v>
      </c>
      <c r="AX92">
        <v>3</v>
      </c>
      <c r="BE92">
        <v>1</v>
      </c>
      <c r="BF92" t="s">
        <v>2068</v>
      </c>
      <c r="BI92" t="s">
        <v>2223</v>
      </c>
      <c r="BL92">
        <v>1</v>
      </c>
      <c r="BM92" t="s">
        <v>2644</v>
      </c>
      <c r="CD92">
        <v>22</v>
      </c>
      <c r="CF92">
        <v>4</v>
      </c>
      <c r="CH92">
        <v>1</v>
      </c>
      <c r="CI92">
        <v>2</v>
      </c>
      <c r="CJ92">
        <v>4</v>
      </c>
      <c r="CK92" s="4">
        <f t="shared" si="29"/>
        <v>3</v>
      </c>
      <c r="CL92">
        <v>3</v>
      </c>
      <c r="DW92">
        <v>2</v>
      </c>
      <c r="DX92" t="s">
        <v>2530</v>
      </c>
      <c r="DY92">
        <v>2024</v>
      </c>
      <c r="DZ92" t="s">
        <v>2645</v>
      </c>
      <c r="EA92" t="s">
        <v>2646</v>
      </c>
      <c r="EB92" t="s">
        <v>2647</v>
      </c>
      <c r="EC92" t="s">
        <v>2646</v>
      </c>
      <c r="ED92" t="s">
        <v>2634</v>
      </c>
      <c r="EF92" t="s">
        <v>441</v>
      </c>
      <c r="EG92" t="s">
        <v>442</v>
      </c>
      <c r="EI92" s="10" t="s">
        <v>2768</v>
      </c>
      <c r="EL92" s="10" t="s">
        <v>2764</v>
      </c>
      <c r="EO92" s="10" t="s">
        <v>2765</v>
      </c>
      <c r="ER92" s="10" t="s">
        <v>2766</v>
      </c>
      <c r="EU92" s="10" t="s">
        <v>2767</v>
      </c>
      <c r="EX92" s="10" t="s">
        <v>2768</v>
      </c>
      <c r="FA92" s="10" t="s">
        <v>2769</v>
      </c>
      <c r="FD92" s="10" t="s">
        <v>2770</v>
      </c>
      <c r="FG92" s="10" t="s">
        <v>2771</v>
      </c>
      <c r="FJ92" t="s">
        <v>2109</v>
      </c>
      <c r="FK92">
        <v>20</v>
      </c>
      <c r="FL92" s="4">
        <f t="shared" si="30"/>
        <v>6.6666666666666671E-3</v>
      </c>
      <c r="FN92">
        <v>0</v>
      </c>
      <c r="FO92" s="4">
        <f t="shared" si="31"/>
        <v>0</v>
      </c>
      <c r="FP92" t="s">
        <v>2648</v>
      </c>
      <c r="FQ92">
        <v>350</v>
      </c>
      <c r="FR92" s="4">
        <f t="shared" si="32"/>
        <v>0.17499999999999999</v>
      </c>
      <c r="FS92" t="s">
        <v>454</v>
      </c>
      <c r="FT92">
        <v>30000</v>
      </c>
      <c r="FU92" s="4">
        <f t="shared" si="34"/>
        <v>2</v>
      </c>
      <c r="FV92" s="4">
        <f t="shared" si="35"/>
        <v>2.1816666666666666</v>
      </c>
      <c r="FW92" s="4" t="str">
        <f t="shared" si="27"/>
        <v>ALTO</v>
      </c>
    </row>
    <row r="93" spans="1:179" x14ac:dyDescent="0.3">
      <c r="A93">
        <v>91</v>
      </c>
      <c r="B93" t="s">
        <v>550</v>
      </c>
      <c r="C93" t="s">
        <v>2649</v>
      </c>
      <c r="D93" t="s">
        <v>2649</v>
      </c>
      <c r="E93" t="s">
        <v>2650</v>
      </c>
      <c r="G93" t="s">
        <v>2651</v>
      </c>
      <c r="H93" t="s">
        <v>2652</v>
      </c>
      <c r="I93" t="s">
        <v>2653</v>
      </c>
      <c r="J93">
        <v>1710</v>
      </c>
      <c r="L93" t="s">
        <v>2654</v>
      </c>
      <c r="M93" t="s">
        <v>423</v>
      </c>
      <c r="N93" t="s">
        <v>423</v>
      </c>
      <c r="O93">
        <v>72090</v>
      </c>
      <c r="P93">
        <v>2212185540</v>
      </c>
      <c r="Q93" s="3" t="s">
        <v>2655</v>
      </c>
      <c r="R93">
        <v>9</v>
      </c>
      <c r="S93" t="s">
        <v>2656</v>
      </c>
      <c r="T93" t="s">
        <v>2657</v>
      </c>
      <c r="V93">
        <v>1259</v>
      </c>
      <c r="W93">
        <v>1259</v>
      </c>
      <c r="X93">
        <v>2</v>
      </c>
      <c r="Y93">
        <v>2</v>
      </c>
      <c r="Z93">
        <v>4</v>
      </c>
      <c r="AA93">
        <v>2</v>
      </c>
      <c r="AB93">
        <v>2</v>
      </c>
      <c r="AC93">
        <v>2</v>
      </c>
      <c r="AD93" t="s">
        <v>945</v>
      </c>
      <c r="AE93" t="s">
        <v>2658</v>
      </c>
      <c r="AF93" t="s">
        <v>2682</v>
      </c>
      <c r="AG93">
        <v>21</v>
      </c>
      <c r="AH93">
        <v>0</v>
      </c>
      <c r="AI93">
        <v>10</v>
      </c>
      <c r="AJ93">
        <v>11</v>
      </c>
      <c r="AK93">
        <v>0</v>
      </c>
      <c r="AL93">
        <v>0</v>
      </c>
      <c r="AM93">
        <v>1</v>
      </c>
      <c r="AN93">
        <v>45</v>
      </c>
      <c r="AO93">
        <v>3</v>
      </c>
      <c r="AP93" t="s">
        <v>2267</v>
      </c>
      <c r="AQ93" t="s">
        <v>2681</v>
      </c>
      <c r="AR93" s="4">
        <f t="shared" si="28"/>
        <v>73</v>
      </c>
      <c r="AS93">
        <v>4</v>
      </c>
      <c r="AT93" t="s">
        <v>2070</v>
      </c>
      <c r="AU93">
        <v>15</v>
      </c>
      <c r="AV93" t="s">
        <v>536</v>
      </c>
      <c r="AW93">
        <v>15</v>
      </c>
      <c r="BE93">
        <v>1</v>
      </c>
      <c r="BF93" t="s">
        <v>2068</v>
      </c>
      <c r="BI93" t="s">
        <v>753</v>
      </c>
      <c r="BL93">
        <v>1</v>
      </c>
      <c r="BM93" t="s">
        <v>753</v>
      </c>
      <c r="CD93">
        <v>37</v>
      </c>
      <c r="CE93">
        <v>2</v>
      </c>
      <c r="CF93">
        <v>7</v>
      </c>
      <c r="CH93">
        <v>1</v>
      </c>
      <c r="CI93">
        <v>6</v>
      </c>
      <c r="CJ93">
        <v>1</v>
      </c>
      <c r="CK93" s="4">
        <f t="shared" si="29"/>
        <v>17</v>
      </c>
      <c r="CL93">
        <v>17</v>
      </c>
      <c r="DW93">
        <v>23</v>
      </c>
      <c r="DX93" t="s">
        <v>2530</v>
      </c>
      <c r="DY93">
        <v>2024</v>
      </c>
      <c r="DZ93" t="s">
        <v>2659</v>
      </c>
      <c r="EA93" t="s">
        <v>437</v>
      </c>
      <c r="EB93" t="s">
        <v>2660</v>
      </c>
      <c r="EC93" t="s">
        <v>818</v>
      </c>
      <c r="ED93" t="s">
        <v>818</v>
      </c>
      <c r="EF93" t="s">
        <v>441</v>
      </c>
      <c r="EG93" t="s">
        <v>442</v>
      </c>
      <c r="EI93" s="10" t="s">
        <v>2683</v>
      </c>
      <c r="EL93" s="10" t="s">
        <v>2684</v>
      </c>
      <c r="EO93" s="10" t="s">
        <v>2685</v>
      </c>
      <c r="ER93" s="10" t="s">
        <v>2686</v>
      </c>
      <c r="EU93" s="10" t="s">
        <v>2687</v>
      </c>
      <c r="EX93" s="10" t="s">
        <v>2688</v>
      </c>
      <c r="FA93" s="10" t="s">
        <v>2689</v>
      </c>
      <c r="FD93" s="10" t="s">
        <v>2690</v>
      </c>
      <c r="FG93" s="10" t="s">
        <v>2691</v>
      </c>
      <c r="FK93">
        <v>0</v>
      </c>
      <c r="FL93" s="4">
        <f t="shared" si="30"/>
        <v>0</v>
      </c>
      <c r="FN93">
        <v>0</v>
      </c>
      <c r="FO93" s="4">
        <f t="shared" si="31"/>
        <v>0</v>
      </c>
      <c r="FQ93">
        <v>0</v>
      </c>
      <c r="FR93" s="4">
        <f t="shared" si="32"/>
        <v>0</v>
      </c>
      <c r="FS93" t="s">
        <v>454</v>
      </c>
      <c r="FT93">
        <f t="shared" si="37"/>
        <v>1260</v>
      </c>
      <c r="FU93" s="4">
        <f t="shared" si="34"/>
        <v>8.4000000000000005E-2</v>
      </c>
      <c r="FV93" s="4">
        <f t="shared" si="35"/>
        <v>8.4000000000000005E-2</v>
      </c>
      <c r="FW93" s="4" t="str">
        <f t="shared" si="27"/>
        <v>ORDINARIO</v>
      </c>
    </row>
    <row r="94" spans="1:179" x14ac:dyDescent="0.3">
      <c r="A94">
        <v>92</v>
      </c>
      <c r="B94" t="s">
        <v>550</v>
      </c>
      <c r="C94" t="s">
        <v>2661</v>
      </c>
      <c r="D94" t="s">
        <v>2662</v>
      </c>
      <c r="E94" t="s">
        <v>2663</v>
      </c>
      <c r="G94" t="s">
        <v>2664</v>
      </c>
      <c r="H94" t="s">
        <v>2664</v>
      </c>
      <c r="I94" t="s">
        <v>2665</v>
      </c>
      <c r="J94">
        <v>205</v>
      </c>
      <c r="K94" t="s">
        <v>1946</v>
      </c>
      <c r="L94" t="s">
        <v>421</v>
      </c>
      <c r="M94" t="s">
        <v>1622</v>
      </c>
      <c r="N94" t="s">
        <v>423</v>
      </c>
      <c r="O94">
        <v>75480</v>
      </c>
      <c r="P94">
        <v>2491597995</v>
      </c>
      <c r="Q94" s="3" t="s">
        <v>2666</v>
      </c>
      <c r="R94">
        <v>5</v>
      </c>
      <c r="S94" t="s">
        <v>2667</v>
      </c>
      <c r="T94" t="s">
        <v>2225</v>
      </c>
      <c r="V94">
        <v>741.81</v>
      </c>
      <c r="W94">
        <v>741.81</v>
      </c>
      <c r="X94">
        <v>1</v>
      </c>
      <c r="Y94">
        <v>2</v>
      </c>
      <c r="Z94">
        <v>1</v>
      </c>
      <c r="AA94">
        <v>1</v>
      </c>
      <c r="AB94">
        <v>1</v>
      </c>
      <c r="AC94">
        <v>0</v>
      </c>
      <c r="AD94" t="s">
        <v>462</v>
      </c>
      <c r="AE94" t="s">
        <v>2763</v>
      </c>
      <c r="AF94" t="s">
        <v>2668</v>
      </c>
      <c r="AG94">
        <v>7</v>
      </c>
      <c r="AH94">
        <v>0</v>
      </c>
      <c r="AI94">
        <v>2</v>
      </c>
      <c r="AJ94">
        <v>5</v>
      </c>
      <c r="AK94">
        <v>0</v>
      </c>
      <c r="AL94">
        <v>0</v>
      </c>
      <c r="AM94">
        <v>1</v>
      </c>
      <c r="AN94">
        <v>214</v>
      </c>
      <c r="AO94">
        <v>50</v>
      </c>
      <c r="AP94" t="s">
        <v>2267</v>
      </c>
      <c r="AQ94" t="s">
        <v>2669</v>
      </c>
      <c r="AR94" s="4">
        <f t="shared" si="28"/>
        <v>26</v>
      </c>
      <c r="AS94">
        <v>1</v>
      </c>
      <c r="AT94" t="s">
        <v>2670</v>
      </c>
      <c r="AU94">
        <v>11</v>
      </c>
      <c r="AV94" t="s">
        <v>2514</v>
      </c>
      <c r="AW94">
        <v>11</v>
      </c>
      <c r="BL94">
        <v>11</v>
      </c>
      <c r="BM94" t="s">
        <v>2514</v>
      </c>
      <c r="CD94">
        <v>11</v>
      </c>
      <c r="CF94">
        <v>1</v>
      </c>
      <c r="CI94">
        <v>2</v>
      </c>
      <c r="CJ94">
        <v>1</v>
      </c>
      <c r="CK94" s="4">
        <f t="shared" si="29"/>
        <v>5</v>
      </c>
      <c r="CL94">
        <v>5</v>
      </c>
      <c r="DE94">
        <v>8</v>
      </c>
      <c r="DF94" t="s">
        <v>2514</v>
      </c>
      <c r="DW94">
        <v>20</v>
      </c>
      <c r="DX94" t="s">
        <v>2530</v>
      </c>
      <c r="DY94">
        <v>2024</v>
      </c>
      <c r="DZ94" t="s">
        <v>2671</v>
      </c>
      <c r="EA94" t="s">
        <v>437</v>
      </c>
      <c r="EB94" t="s">
        <v>2672</v>
      </c>
      <c r="EC94" t="s">
        <v>2674</v>
      </c>
      <c r="ED94" t="s">
        <v>2673</v>
      </c>
      <c r="EF94" t="s">
        <v>441</v>
      </c>
      <c r="EG94" t="s">
        <v>442</v>
      </c>
      <c r="EI94" s="10" t="s">
        <v>2675</v>
      </c>
      <c r="EL94" s="10" t="s">
        <v>2676</v>
      </c>
      <c r="ER94" s="10" t="s">
        <v>2677</v>
      </c>
      <c r="EX94" s="10" t="s">
        <v>2678</v>
      </c>
      <c r="FA94" s="10" t="s">
        <v>2679</v>
      </c>
      <c r="FK94">
        <v>0</v>
      </c>
      <c r="FL94" s="4">
        <f t="shared" si="30"/>
        <v>0</v>
      </c>
      <c r="FN94">
        <v>0</v>
      </c>
      <c r="FO94" s="4">
        <f t="shared" si="31"/>
        <v>0</v>
      </c>
      <c r="FQ94">
        <v>0</v>
      </c>
      <c r="FR94" s="4">
        <f t="shared" si="32"/>
        <v>0</v>
      </c>
      <c r="FS94" t="s">
        <v>2680</v>
      </c>
      <c r="FT94">
        <v>20000</v>
      </c>
      <c r="FU94" s="4">
        <f t="shared" si="34"/>
        <v>1.3333333333333333</v>
      </c>
      <c r="FV94" s="4">
        <f t="shared" si="35"/>
        <v>1.3333333333333333</v>
      </c>
      <c r="FW94" s="4" t="str">
        <f t="shared" si="27"/>
        <v>ALTO</v>
      </c>
    </row>
    <row r="95" spans="1:179" x14ac:dyDescent="0.3">
      <c r="A95">
        <v>93</v>
      </c>
      <c r="B95" t="s">
        <v>550</v>
      </c>
      <c r="C95" t="s">
        <v>1942</v>
      </c>
      <c r="D95" t="s">
        <v>2692</v>
      </c>
      <c r="E95" t="s">
        <v>1944</v>
      </c>
      <c r="G95" t="s">
        <v>2693</v>
      </c>
      <c r="H95" t="s">
        <v>2694</v>
      </c>
      <c r="I95" t="s">
        <v>2695</v>
      </c>
      <c r="J95">
        <v>810</v>
      </c>
      <c r="K95" t="s">
        <v>2696</v>
      </c>
      <c r="L95" t="s">
        <v>421</v>
      </c>
      <c r="M95" t="s">
        <v>423</v>
      </c>
      <c r="N95" t="s">
        <v>423</v>
      </c>
      <c r="O95">
        <v>72000</v>
      </c>
      <c r="P95">
        <v>2222321241</v>
      </c>
      <c r="R95">
        <v>11</v>
      </c>
      <c r="S95" t="s">
        <v>2697</v>
      </c>
      <c r="T95" t="s">
        <v>2225</v>
      </c>
      <c r="V95">
        <v>84</v>
      </c>
      <c r="W95">
        <v>84</v>
      </c>
      <c r="X95">
        <v>1</v>
      </c>
      <c r="Y95">
        <v>2</v>
      </c>
      <c r="Z95">
        <v>1</v>
      </c>
      <c r="AA95">
        <v>1</v>
      </c>
      <c r="AB95">
        <v>1</v>
      </c>
      <c r="AC95">
        <v>0</v>
      </c>
      <c r="AD95" t="s">
        <v>848</v>
      </c>
      <c r="AE95" t="s">
        <v>2717</v>
      </c>
      <c r="AF95" t="s">
        <v>2710</v>
      </c>
      <c r="AG95">
        <v>3</v>
      </c>
      <c r="AH95">
        <v>0</v>
      </c>
      <c r="AI95">
        <v>2</v>
      </c>
      <c r="AJ95">
        <v>1</v>
      </c>
      <c r="AK95">
        <v>0</v>
      </c>
      <c r="AL95">
        <v>0</v>
      </c>
      <c r="AM95">
        <v>1</v>
      </c>
      <c r="AN95">
        <v>30</v>
      </c>
      <c r="AO95">
        <v>1</v>
      </c>
      <c r="AP95" t="s">
        <v>2267</v>
      </c>
      <c r="AQ95" t="s">
        <v>2699</v>
      </c>
      <c r="AR95" s="4">
        <f t="shared" si="28"/>
        <v>13</v>
      </c>
      <c r="AS95">
        <v>1</v>
      </c>
      <c r="AT95" t="s">
        <v>431</v>
      </c>
      <c r="AU95">
        <v>2</v>
      </c>
      <c r="AV95" t="s">
        <v>2714</v>
      </c>
      <c r="AW95">
        <v>2</v>
      </c>
      <c r="BE95">
        <v>1</v>
      </c>
      <c r="BF95" t="s">
        <v>1912</v>
      </c>
      <c r="BI95" t="s">
        <v>431</v>
      </c>
      <c r="BL95">
        <v>4</v>
      </c>
      <c r="BM95" t="s">
        <v>2514</v>
      </c>
      <c r="CD95">
        <v>6</v>
      </c>
      <c r="CF95">
        <v>1</v>
      </c>
      <c r="CI95">
        <v>2</v>
      </c>
      <c r="CJ95">
        <v>2</v>
      </c>
      <c r="CK95" s="4">
        <f t="shared" si="29"/>
        <v>0</v>
      </c>
      <c r="CM95">
        <v>1</v>
      </c>
      <c r="DE95">
        <v>2</v>
      </c>
      <c r="DF95" t="s">
        <v>2713</v>
      </c>
      <c r="DW95">
        <v>27</v>
      </c>
      <c r="DX95" t="s">
        <v>2530</v>
      </c>
      <c r="DY95">
        <v>2024</v>
      </c>
      <c r="DZ95" t="s">
        <v>2700</v>
      </c>
      <c r="EA95" t="s">
        <v>2695</v>
      </c>
      <c r="EB95" t="s">
        <v>2607</v>
      </c>
      <c r="EC95" t="s">
        <v>2607</v>
      </c>
      <c r="ED95" t="s">
        <v>2607</v>
      </c>
      <c r="EF95" t="s">
        <v>441</v>
      </c>
      <c r="EG95" t="s">
        <v>442</v>
      </c>
      <c r="EI95" s="10" t="s">
        <v>2711</v>
      </c>
      <c r="EL95" s="10" t="s">
        <v>2712</v>
      </c>
      <c r="FK95">
        <v>0</v>
      </c>
      <c r="FL95" s="4">
        <f t="shared" si="30"/>
        <v>0</v>
      </c>
      <c r="FN95">
        <v>0</v>
      </c>
      <c r="FO95" s="4">
        <f t="shared" si="31"/>
        <v>0</v>
      </c>
      <c r="FQ95">
        <v>0</v>
      </c>
      <c r="FR95" s="4">
        <f t="shared" si="32"/>
        <v>0</v>
      </c>
      <c r="FS95" t="s">
        <v>454</v>
      </c>
      <c r="FT95">
        <f t="shared" si="37"/>
        <v>180</v>
      </c>
      <c r="FU95" s="4">
        <f t="shared" si="34"/>
        <v>1.2E-2</v>
      </c>
      <c r="FV95" s="4">
        <f t="shared" si="35"/>
        <v>1.2E-2</v>
      </c>
      <c r="FW95" s="4" t="str">
        <f t="shared" si="27"/>
        <v>ORDINARIO</v>
      </c>
    </row>
    <row r="96" spans="1:179" x14ac:dyDescent="0.3">
      <c r="A96">
        <v>94</v>
      </c>
      <c r="B96" t="s">
        <v>550</v>
      </c>
      <c r="C96" t="s">
        <v>1942</v>
      </c>
      <c r="D96" t="s">
        <v>2737</v>
      </c>
      <c r="E96" t="s">
        <v>1944</v>
      </c>
      <c r="G96" t="s">
        <v>2693</v>
      </c>
      <c r="H96" t="s">
        <v>2694</v>
      </c>
      <c r="I96" t="s">
        <v>2468</v>
      </c>
      <c r="J96">
        <v>803</v>
      </c>
      <c r="K96" t="s">
        <v>2738</v>
      </c>
      <c r="L96" t="s">
        <v>421</v>
      </c>
      <c r="M96" t="s">
        <v>423</v>
      </c>
      <c r="N96" t="s">
        <v>423</v>
      </c>
      <c r="O96">
        <v>72000</v>
      </c>
      <c r="P96">
        <v>2222324984</v>
      </c>
      <c r="R96">
        <v>11</v>
      </c>
      <c r="S96" t="s">
        <v>2697</v>
      </c>
      <c r="T96" t="s">
        <v>2225</v>
      </c>
      <c r="V96">
        <v>35</v>
      </c>
      <c r="W96">
        <v>35</v>
      </c>
      <c r="X96">
        <v>1</v>
      </c>
      <c r="Y96">
        <v>2</v>
      </c>
      <c r="Z96">
        <v>1</v>
      </c>
      <c r="AA96">
        <v>1</v>
      </c>
      <c r="AB96">
        <v>1</v>
      </c>
      <c r="AC96">
        <v>0</v>
      </c>
      <c r="AD96" t="s">
        <v>848</v>
      </c>
      <c r="AE96" t="s">
        <v>2717</v>
      </c>
      <c r="AF96" t="s">
        <v>2698</v>
      </c>
      <c r="AG96">
        <v>10</v>
      </c>
      <c r="AH96">
        <v>0</v>
      </c>
      <c r="AI96">
        <v>2</v>
      </c>
      <c r="AJ96">
        <v>8</v>
      </c>
      <c r="AK96">
        <v>0</v>
      </c>
      <c r="AL96">
        <v>0</v>
      </c>
      <c r="AM96">
        <v>1</v>
      </c>
      <c r="AN96">
        <v>30</v>
      </c>
      <c r="AO96">
        <v>1</v>
      </c>
      <c r="AP96" t="s">
        <v>2267</v>
      </c>
      <c r="AQ96" t="s">
        <v>2699</v>
      </c>
      <c r="AR96" s="4">
        <f t="shared" si="28"/>
        <v>7</v>
      </c>
      <c r="AS96">
        <v>1</v>
      </c>
      <c r="AT96" t="s">
        <v>431</v>
      </c>
      <c r="AU96">
        <v>2</v>
      </c>
      <c r="AV96" t="s">
        <v>2714</v>
      </c>
      <c r="AW96">
        <v>2</v>
      </c>
      <c r="BE96">
        <v>1</v>
      </c>
      <c r="BF96" t="s">
        <v>1912</v>
      </c>
      <c r="BI96" t="s">
        <v>2223</v>
      </c>
      <c r="CD96">
        <v>1</v>
      </c>
      <c r="CF96">
        <v>1</v>
      </c>
      <c r="CI96">
        <v>1</v>
      </c>
      <c r="CJ96">
        <v>1</v>
      </c>
      <c r="CK96" s="4">
        <f t="shared" si="29"/>
        <v>1</v>
      </c>
      <c r="CL96">
        <v>1</v>
      </c>
      <c r="CM96">
        <v>1</v>
      </c>
      <c r="DW96">
        <v>27</v>
      </c>
      <c r="DX96" t="s">
        <v>2530</v>
      </c>
      <c r="DY96">
        <v>2024</v>
      </c>
      <c r="DZ96" t="s">
        <v>2739</v>
      </c>
      <c r="EA96" t="s">
        <v>2607</v>
      </c>
      <c r="EB96" t="s">
        <v>2607</v>
      </c>
      <c r="EC96" t="s">
        <v>2607</v>
      </c>
      <c r="ED96" t="s">
        <v>2468</v>
      </c>
      <c r="EF96" t="s">
        <v>441</v>
      </c>
      <c r="EG96" t="s">
        <v>442</v>
      </c>
      <c r="EI96" s="10" t="s">
        <v>2701</v>
      </c>
      <c r="EL96" s="10" t="s">
        <v>2702</v>
      </c>
      <c r="EO96" s="10" t="s">
        <v>2703</v>
      </c>
      <c r="ER96" s="10" t="s">
        <v>2704</v>
      </c>
      <c r="EU96" s="10" t="s">
        <v>2705</v>
      </c>
      <c r="EX96" s="10" t="s">
        <v>2706</v>
      </c>
      <c r="FA96" s="10" t="s">
        <v>2707</v>
      </c>
      <c r="FD96" s="10" t="s">
        <v>2708</v>
      </c>
      <c r="FG96" s="10" t="s">
        <v>2709</v>
      </c>
      <c r="FK96">
        <v>0</v>
      </c>
      <c r="FL96" s="4">
        <f t="shared" si="30"/>
        <v>0</v>
      </c>
      <c r="FN96">
        <v>0</v>
      </c>
      <c r="FO96" s="4">
        <f t="shared" si="31"/>
        <v>0</v>
      </c>
      <c r="FQ96">
        <v>0</v>
      </c>
      <c r="FR96" s="4">
        <f t="shared" si="32"/>
        <v>0</v>
      </c>
      <c r="FS96" t="s">
        <v>454</v>
      </c>
      <c r="FT96">
        <f t="shared" si="37"/>
        <v>600</v>
      </c>
      <c r="FU96" s="4">
        <f t="shared" si="34"/>
        <v>0.04</v>
      </c>
      <c r="FV96" s="4">
        <f t="shared" si="35"/>
        <v>0.04</v>
      </c>
      <c r="FW96" s="4" t="str">
        <f t="shared" si="27"/>
        <v>ORDINARIO</v>
      </c>
    </row>
    <row r="97" spans="1:179" x14ac:dyDescent="0.3">
      <c r="A97">
        <v>95</v>
      </c>
      <c r="B97" t="s">
        <v>550</v>
      </c>
      <c r="C97" t="s">
        <v>1942</v>
      </c>
      <c r="D97" t="s">
        <v>2715</v>
      </c>
      <c r="E97" t="s">
        <v>1944</v>
      </c>
      <c r="G97" t="s">
        <v>2693</v>
      </c>
      <c r="H97" t="s">
        <v>2694</v>
      </c>
      <c r="I97" t="s">
        <v>2716</v>
      </c>
      <c r="J97">
        <v>915</v>
      </c>
      <c r="K97" t="s">
        <v>2278</v>
      </c>
      <c r="L97" t="s">
        <v>421</v>
      </c>
      <c r="M97" t="s">
        <v>423</v>
      </c>
      <c r="N97" t="s">
        <v>423</v>
      </c>
      <c r="O97">
        <v>72000</v>
      </c>
      <c r="P97">
        <v>2222321241</v>
      </c>
      <c r="R97">
        <v>11</v>
      </c>
      <c r="S97" t="s">
        <v>2697</v>
      </c>
      <c r="T97" t="s">
        <v>2225</v>
      </c>
      <c r="V97">
        <v>60</v>
      </c>
      <c r="W97">
        <v>60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 t="s">
        <v>848</v>
      </c>
      <c r="AE97" t="s">
        <v>2717</v>
      </c>
      <c r="AF97" t="s">
        <v>2718</v>
      </c>
      <c r="AG97">
        <v>4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1</v>
      </c>
      <c r="AN97">
        <v>30</v>
      </c>
      <c r="AO97">
        <v>1</v>
      </c>
      <c r="AP97" t="s">
        <v>2267</v>
      </c>
      <c r="AQ97" t="s">
        <v>2699</v>
      </c>
      <c r="AR97" s="4">
        <f t="shared" si="28"/>
        <v>12</v>
      </c>
      <c r="AS97">
        <v>2</v>
      </c>
      <c r="AT97" t="s">
        <v>431</v>
      </c>
      <c r="AU97">
        <v>2</v>
      </c>
      <c r="AV97" t="s">
        <v>2714</v>
      </c>
      <c r="AW97">
        <v>1</v>
      </c>
      <c r="AX97">
        <v>1</v>
      </c>
      <c r="BE97">
        <v>1</v>
      </c>
      <c r="BF97" t="s">
        <v>1912</v>
      </c>
      <c r="BI97" t="s">
        <v>431</v>
      </c>
      <c r="BL97">
        <v>2</v>
      </c>
      <c r="BM97" t="s">
        <v>2514</v>
      </c>
      <c r="CD97">
        <v>3</v>
      </c>
      <c r="CF97">
        <v>2</v>
      </c>
      <c r="CI97">
        <v>2</v>
      </c>
      <c r="CJ97">
        <v>1</v>
      </c>
      <c r="CK97" s="4">
        <f t="shared" si="29"/>
        <v>2</v>
      </c>
      <c r="CL97">
        <v>2</v>
      </c>
      <c r="CM97">
        <v>1</v>
      </c>
      <c r="DW97">
        <v>27</v>
      </c>
      <c r="DX97" t="s">
        <v>2530</v>
      </c>
      <c r="DY97">
        <v>2024</v>
      </c>
      <c r="DZ97" t="s">
        <v>2719</v>
      </c>
      <c r="EA97" t="s">
        <v>2607</v>
      </c>
      <c r="EB97" t="s">
        <v>2607</v>
      </c>
      <c r="EC97" t="s">
        <v>1681</v>
      </c>
      <c r="ED97" t="s">
        <v>2607</v>
      </c>
      <c r="EF97" t="s">
        <v>441</v>
      </c>
      <c r="EG97" t="s">
        <v>442</v>
      </c>
      <c r="EI97" s="10" t="s">
        <v>2720</v>
      </c>
      <c r="EL97" s="10" t="s">
        <v>2721</v>
      </c>
      <c r="ER97" s="10" t="s">
        <v>2722</v>
      </c>
      <c r="FK97">
        <v>0</v>
      </c>
      <c r="FL97" s="4">
        <f t="shared" si="30"/>
        <v>0</v>
      </c>
      <c r="FN97">
        <v>0</v>
      </c>
      <c r="FO97" s="4">
        <f t="shared" si="31"/>
        <v>0</v>
      </c>
      <c r="FQ97">
        <v>0</v>
      </c>
      <c r="FR97" s="4">
        <f t="shared" si="32"/>
        <v>0</v>
      </c>
      <c r="FS97" t="s">
        <v>454</v>
      </c>
      <c r="FT97">
        <f t="shared" si="37"/>
        <v>240</v>
      </c>
      <c r="FU97" s="4">
        <f t="shared" si="34"/>
        <v>1.6E-2</v>
      </c>
      <c r="FV97" s="4">
        <f t="shared" si="35"/>
        <v>1.6E-2</v>
      </c>
      <c r="FW97" s="4" t="str">
        <f t="shared" si="27"/>
        <v>ORDINARIO</v>
      </c>
    </row>
    <row r="98" spans="1:179" x14ac:dyDescent="0.3">
      <c r="A98">
        <v>96</v>
      </c>
      <c r="B98" t="s">
        <v>550</v>
      </c>
      <c r="C98" t="s">
        <v>1942</v>
      </c>
      <c r="D98" t="s">
        <v>2723</v>
      </c>
      <c r="E98" t="s">
        <v>1944</v>
      </c>
      <c r="G98" t="s">
        <v>2693</v>
      </c>
      <c r="H98" t="s">
        <v>2694</v>
      </c>
      <c r="I98" t="s">
        <v>2724</v>
      </c>
      <c r="J98">
        <v>4222</v>
      </c>
      <c r="K98" t="s">
        <v>2725</v>
      </c>
      <c r="L98" t="s">
        <v>2726</v>
      </c>
      <c r="M98" t="s">
        <v>423</v>
      </c>
      <c r="N98" t="s">
        <v>423</v>
      </c>
      <c r="O98">
        <v>72030</v>
      </c>
      <c r="P98">
        <v>2222900743</v>
      </c>
      <c r="R98">
        <v>34</v>
      </c>
      <c r="S98" s="11" t="s">
        <v>2404</v>
      </c>
      <c r="T98" t="s">
        <v>2225</v>
      </c>
      <c r="V98">
        <v>57</v>
      </c>
      <c r="W98">
        <v>57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 t="s">
        <v>848</v>
      </c>
      <c r="AE98" t="s">
        <v>2717</v>
      </c>
      <c r="AF98" t="s">
        <v>2727</v>
      </c>
      <c r="AG98">
        <v>7</v>
      </c>
      <c r="AH98">
        <v>0</v>
      </c>
      <c r="AI98">
        <v>1</v>
      </c>
      <c r="AJ98">
        <v>6</v>
      </c>
      <c r="AK98">
        <v>0</v>
      </c>
      <c r="AL98">
        <v>0</v>
      </c>
      <c r="AM98">
        <v>1</v>
      </c>
      <c r="AN98">
        <v>30</v>
      </c>
      <c r="AO98">
        <v>1</v>
      </c>
      <c r="AP98" t="s">
        <v>2267</v>
      </c>
      <c r="AQ98" t="s">
        <v>2699</v>
      </c>
      <c r="AR98" s="4">
        <f t="shared" si="28"/>
        <v>8</v>
      </c>
      <c r="AS98">
        <v>1</v>
      </c>
      <c r="AT98" t="s">
        <v>431</v>
      </c>
      <c r="AU98">
        <v>2</v>
      </c>
      <c r="AV98" t="s">
        <v>2728</v>
      </c>
      <c r="AW98">
        <v>2</v>
      </c>
      <c r="BE98">
        <v>1</v>
      </c>
      <c r="BF98" t="s">
        <v>1912</v>
      </c>
      <c r="BI98" t="s">
        <v>431</v>
      </c>
      <c r="BL98">
        <v>3</v>
      </c>
      <c r="BM98" t="s">
        <v>2514</v>
      </c>
      <c r="CD98">
        <v>2</v>
      </c>
      <c r="CF98">
        <v>1</v>
      </c>
      <c r="CI98">
        <v>1</v>
      </c>
      <c r="CJ98">
        <v>1</v>
      </c>
      <c r="CK98" s="4">
        <f t="shared" si="29"/>
        <v>1</v>
      </c>
      <c r="CL98">
        <v>1</v>
      </c>
      <c r="CM98">
        <v>1</v>
      </c>
      <c r="DW98">
        <v>27</v>
      </c>
      <c r="DX98" t="s">
        <v>2530</v>
      </c>
      <c r="DY98">
        <v>2024</v>
      </c>
      <c r="DZ98" t="s">
        <v>2729</v>
      </c>
      <c r="EA98" t="s">
        <v>2730</v>
      </c>
      <c r="EB98" t="s">
        <v>2731</v>
      </c>
      <c r="EC98" t="s">
        <v>2607</v>
      </c>
      <c r="ED98" t="s">
        <v>2607</v>
      </c>
      <c r="EF98" t="s">
        <v>441</v>
      </c>
      <c r="EG98" t="s">
        <v>442</v>
      </c>
      <c r="EI98" s="10" t="s">
        <v>2732</v>
      </c>
      <c r="EL98" s="10" t="s">
        <v>2733</v>
      </c>
      <c r="ER98" s="10" t="s">
        <v>2734</v>
      </c>
      <c r="EX98" s="10" t="s">
        <v>2735</v>
      </c>
      <c r="FD98" s="10" t="s">
        <v>2736</v>
      </c>
      <c r="FK98">
        <v>0</v>
      </c>
      <c r="FL98" s="4">
        <f t="shared" si="30"/>
        <v>0</v>
      </c>
      <c r="FN98">
        <v>0</v>
      </c>
      <c r="FO98" s="4">
        <f t="shared" si="31"/>
        <v>0</v>
      </c>
      <c r="FQ98">
        <v>0</v>
      </c>
      <c r="FR98" s="4">
        <f t="shared" si="32"/>
        <v>0</v>
      </c>
      <c r="FS98" t="s">
        <v>454</v>
      </c>
      <c r="FT98">
        <f t="shared" si="37"/>
        <v>420</v>
      </c>
      <c r="FU98" s="4">
        <f t="shared" si="34"/>
        <v>2.8000000000000001E-2</v>
      </c>
      <c r="FV98" s="4">
        <f t="shared" si="35"/>
        <v>2.8000000000000001E-2</v>
      </c>
      <c r="FW98" s="4" t="str">
        <f t="shared" si="27"/>
        <v>ORDINARIO</v>
      </c>
    </row>
    <row r="99" spans="1:179" x14ac:dyDescent="0.3">
      <c r="A99">
        <v>97</v>
      </c>
      <c r="B99" t="s">
        <v>550</v>
      </c>
      <c r="C99" t="s">
        <v>1942</v>
      </c>
      <c r="D99" t="s">
        <v>2740</v>
      </c>
      <c r="E99" t="s">
        <v>1944</v>
      </c>
      <c r="G99" t="s">
        <v>2693</v>
      </c>
      <c r="H99" t="s">
        <v>2694</v>
      </c>
      <c r="I99" t="s">
        <v>2695</v>
      </c>
      <c r="J99">
        <v>810</v>
      </c>
      <c r="K99" t="s">
        <v>2741</v>
      </c>
      <c r="L99" t="s">
        <v>421</v>
      </c>
      <c r="M99" t="s">
        <v>423</v>
      </c>
      <c r="N99" t="s">
        <v>423</v>
      </c>
      <c r="O99">
        <v>72000</v>
      </c>
      <c r="P99">
        <v>2222321241</v>
      </c>
      <c r="R99">
        <v>11</v>
      </c>
      <c r="S99" t="s">
        <v>2697</v>
      </c>
      <c r="T99" t="s">
        <v>2225</v>
      </c>
      <c r="V99">
        <v>82</v>
      </c>
      <c r="W99">
        <v>82</v>
      </c>
      <c r="X99">
        <v>1</v>
      </c>
      <c r="Y99">
        <v>2</v>
      </c>
      <c r="Z99">
        <v>1</v>
      </c>
      <c r="AA99">
        <v>1</v>
      </c>
      <c r="AB99">
        <v>1</v>
      </c>
      <c r="AC99">
        <v>0</v>
      </c>
      <c r="AD99" t="s">
        <v>848</v>
      </c>
      <c r="AE99" t="s">
        <v>2717</v>
      </c>
      <c r="AF99" t="s">
        <v>2742</v>
      </c>
      <c r="AG99">
        <v>4</v>
      </c>
      <c r="AH99">
        <v>0</v>
      </c>
      <c r="AI99">
        <v>3</v>
      </c>
      <c r="AJ99">
        <v>1</v>
      </c>
      <c r="AK99">
        <v>0</v>
      </c>
      <c r="AL99">
        <v>0</v>
      </c>
      <c r="AM99">
        <v>1</v>
      </c>
      <c r="AN99">
        <v>30</v>
      </c>
      <c r="AO99">
        <v>1</v>
      </c>
      <c r="AP99" t="s">
        <v>2267</v>
      </c>
      <c r="AQ99" t="s">
        <v>2699</v>
      </c>
      <c r="AR99" s="4">
        <f t="shared" ref="AR99:AR130" si="38">+AS99+AU99+BE99+CD99+CE99+CF99+CG99+CH99+CI99+CW99</f>
        <v>9</v>
      </c>
      <c r="AS99">
        <v>1</v>
      </c>
      <c r="AT99" t="s">
        <v>431</v>
      </c>
      <c r="AU99">
        <v>2</v>
      </c>
      <c r="AV99" t="s">
        <v>2728</v>
      </c>
      <c r="AW99">
        <v>2</v>
      </c>
      <c r="BE99">
        <v>1</v>
      </c>
      <c r="BF99" t="s">
        <v>1912</v>
      </c>
      <c r="BI99" t="s">
        <v>431</v>
      </c>
      <c r="BL99">
        <v>2</v>
      </c>
      <c r="BM99" t="s">
        <v>2514</v>
      </c>
      <c r="CD99">
        <v>2</v>
      </c>
      <c r="CF99">
        <v>2</v>
      </c>
      <c r="CI99">
        <v>1</v>
      </c>
      <c r="CJ99">
        <v>1</v>
      </c>
      <c r="CK99" s="4">
        <f t="shared" si="29"/>
        <v>1</v>
      </c>
      <c r="CL99">
        <v>1</v>
      </c>
      <c r="CM99">
        <v>1</v>
      </c>
      <c r="DW99">
        <v>27</v>
      </c>
      <c r="DX99" t="s">
        <v>2530</v>
      </c>
      <c r="DY99">
        <v>2024</v>
      </c>
      <c r="DZ99" t="s">
        <v>2700</v>
      </c>
      <c r="EA99" t="s">
        <v>2743</v>
      </c>
      <c r="EB99" t="s">
        <v>2607</v>
      </c>
      <c r="EC99" t="s">
        <v>2695</v>
      </c>
      <c r="ED99" t="s">
        <v>2607</v>
      </c>
      <c r="EF99" t="s">
        <v>441</v>
      </c>
      <c r="EG99" t="s">
        <v>442</v>
      </c>
      <c r="EI99" s="10" t="s">
        <v>2744</v>
      </c>
      <c r="EL99" s="10" t="s">
        <v>2745</v>
      </c>
      <c r="ER99" s="10" t="s">
        <v>2746</v>
      </c>
      <c r="FK99">
        <v>0</v>
      </c>
      <c r="FL99" s="4">
        <f t="shared" si="30"/>
        <v>0</v>
      </c>
      <c r="FN99">
        <v>0</v>
      </c>
      <c r="FO99" s="4">
        <f t="shared" si="31"/>
        <v>0</v>
      </c>
      <c r="FQ99">
        <v>0</v>
      </c>
      <c r="FR99" s="4">
        <f t="shared" si="32"/>
        <v>0</v>
      </c>
      <c r="FS99" t="s">
        <v>454</v>
      </c>
      <c r="FT99">
        <f t="shared" si="37"/>
        <v>240</v>
      </c>
      <c r="FU99" s="4">
        <f t="shared" si="34"/>
        <v>1.6E-2</v>
      </c>
      <c r="FV99" s="4">
        <f t="shared" si="35"/>
        <v>1.6E-2</v>
      </c>
      <c r="FW99" s="4" t="str">
        <f t="shared" si="27"/>
        <v>ORDINARIO</v>
      </c>
    </row>
    <row r="100" spans="1:179" x14ac:dyDescent="0.3">
      <c r="A100">
        <v>98</v>
      </c>
      <c r="B100" t="s">
        <v>550</v>
      </c>
      <c r="C100" t="s">
        <v>1942</v>
      </c>
      <c r="D100" t="s">
        <v>2747</v>
      </c>
      <c r="E100" t="s">
        <v>1944</v>
      </c>
      <c r="G100" t="s">
        <v>2693</v>
      </c>
      <c r="H100" t="s">
        <v>2694</v>
      </c>
      <c r="I100" t="s">
        <v>2724</v>
      </c>
      <c r="J100">
        <v>3609</v>
      </c>
      <c r="K100" t="s">
        <v>994</v>
      </c>
      <c r="L100" t="s">
        <v>2748</v>
      </c>
      <c r="M100" t="s">
        <v>423</v>
      </c>
      <c r="N100" t="s">
        <v>423</v>
      </c>
      <c r="O100">
        <v>72030</v>
      </c>
      <c r="P100">
        <v>2222265130</v>
      </c>
      <c r="Q100" s="3" t="s">
        <v>2749</v>
      </c>
      <c r="R100">
        <v>34</v>
      </c>
      <c r="S100" t="s">
        <v>2750</v>
      </c>
      <c r="T100" t="s">
        <v>2225</v>
      </c>
      <c r="V100">
        <v>37</v>
      </c>
      <c r="W100">
        <v>37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 t="s">
        <v>848</v>
      </c>
      <c r="AE100" t="s">
        <v>2717</v>
      </c>
      <c r="AF100" t="s">
        <v>2751</v>
      </c>
      <c r="AG100">
        <v>6</v>
      </c>
      <c r="AH100">
        <v>0</v>
      </c>
      <c r="AI100">
        <v>2</v>
      </c>
      <c r="AJ100">
        <v>4</v>
      </c>
      <c r="AK100">
        <v>0</v>
      </c>
      <c r="AL100">
        <v>0</v>
      </c>
      <c r="AM100">
        <v>1</v>
      </c>
      <c r="AN100">
        <v>30</v>
      </c>
      <c r="AO100">
        <v>1</v>
      </c>
      <c r="AP100" t="s">
        <v>2267</v>
      </c>
      <c r="AQ100" t="s">
        <v>2699</v>
      </c>
      <c r="AR100" s="4">
        <f t="shared" si="38"/>
        <v>7</v>
      </c>
      <c r="AS100">
        <v>1</v>
      </c>
      <c r="AT100" t="s">
        <v>431</v>
      </c>
      <c r="AU100">
        <v>2</v>
      </c>
      <c r="AV100" t="s">
        <v>2728</v>
      </c>
      <c r="AW100">
        <v>2</v>
      </c>
      <c r="BE100">
        <v>1</v>
      </c>
      <c r="BF100" t="s">
        <v>1912</v>
      </c>
      <c r="BI100" t="s">
        <v>431</v>
      </c>
      <c r="BL100">
        <v>3</v>
      </c>
      <c r="BM100" t="s">
        <v>2514</v>
      </c>
      <c r="CD100">
        <v>1</v>
      </c>
      <c r="CF100">
        <v>1</v>
      </c>
      <c r="CI100">
        <v>1</v>
      </c>
      <c r="CJ100">
        <v>1</v>
      </c>
      <c r="CK100" s="4">
        <f t="shared" si="29"/>
        <v>1</v>
      </c>
      <c r="CL100">
        <v>1</v>
      </c>
      <c r="DW100">
        <v>27</v>
      </c>
      <c r="DX100" t="s">
        <v>2530</v>
      </c>
      <c r="DY100">
        <v>2024</v>
      </c>
      <c r="DZ100" t="s">
        <v>2752</v>
      </c>
      <c r="EA100" t="s">
        <v>2607</v>
      </c>
      <c r="EB100" t="s">
        <v>2731</v>
      </c>
      <c r="EC100" t="s">
        <v>2607</v>
      </c>
      <c r="ED100" t="s">
        <v>2607</v>
      </c>
      <c r="EF100" t="s">
        <v>441</v>
      </c>
      <c r="EG100" t="s">
        <v>442</v>
      </c>
      <c r="EI100" s="10" t="s">
        <v>2753</v>
      </c>
      <c r="EL100" s="10" t="s">
        <v>2754</v>
      </c>
      <c r="ER100" s="10" t="s">
        <v>2755</v>
      </c>
      <c r="EX100" s="10" t="s">
        <v>2756</v>
      </c>
      <c r="FD100" s="10" t="s">
        <v>2757</v>
      </c>
      <c r="FK100">
        <v>0</v>
      </c>
      <c r="FL100" s="4">
        <f t="shared" si="30"/>
        <v>0</v>
      </c>
      <c r="FN100">
        <v>0</v>
      </c>
      <c r="FO100" s="4">
        <f t="shared" si="31"/>
        <v>0</v>
      </c>
      <c r="FQ100">
        <v>0</v>
      </c>
      <c r="FR100" s="4">
        <f t="shared" si="32"/>
        <v>0</v>
      </c>
      <c r="FS100" t="s">
        <v>454</v>
      </c>
      <c r="FT100">
        <f t="shared" si="37"/>
        <v>360</v>
      </c>
      <c r="FU100" s="4">
        <f t="shared" si="34"/>
        <v>2.4E-2</v>
      </c>
      <c r="FV100" s="4">
        <f t="shared" si="35"/>
        <v>2.4E-2</v>
      </c>
      <c r="FW100" s="4" t="str">
        <f t="shared" si="27"/>
        <v>ORDINARIO</v>
      </c>
    </row>
    <row r="101" spans="1:179" x14ac:dyDescent="0.3">
      <c r="A101">
        <v>99</v>
      </c>
      <c r="B101" t="s">
        <v>550</v>
      </c>
      <c r="C101" t="s">
        <v>2772</v>
      </c>
      <c r="D101" t="s">
        <v>2773</v>
      </c>
      <c r="E101" t="s">
        <v>2774</v>
      </c>
      <c r="G101" t="s">
        <v>2775</v>
      </c>
      <c r="H101" t="s">
        <v>2776</v>
      </c>
      <c r="I101" t="s">
        <v>2777</v>
      </c>
      <c r="J101" t="s">
        <v>2778</v>
      </c>
      <c r="L101" t="s">
        <v>2779</v>
      </c>
      <c r="M101" t="s">
        <v>2480</v>
      </c>
      <c r="N101" t="s">
        <v>423</v>
      </c>
      <c r="O101">
        <v>72310</v>
      </c>
      <c r="P101">
        <v>2227115150</v>
      </c>
      <c r="Q101" s="3" t="s">
        <v>2780</v>
      </c>
      <c r="R101">
        <v>5</v>
      </c>
      <c r="S101">
        <v>1920</v>
      </c>
      <c r="T101" t="s">
        <v>2225</v>
      </c>
      <c r="V101">
        <v>1215.48</v>
      </c>
      <c r="W101">
        <v>1215.48</v>
      </c>
      <c r="X101">
        <v>1</v>
      </c>
      <c r="Y101">
        <v>2</v>
      </c>
      <c r="Z101">
        <v>4</v>
      </c>
      <c r="AA101">
        <v>1</v>
      </c>
      <c r="AB101">
        <v>1</v>
      </c>
      <c r="AC101">
        <v>0</v>
      </c>
      <c r="AD101" t="s">
        <v>2781</v>
      </c>
      <c r="AE101" t="s">
        <v>2772</v>
      </c>
      <c r="AF101" t="s">
        <v>2787</v>
      </c>
      <c r="AG101">
        <v>20</v>
      </c>
      <c r="AH101">
        <v>0</v>
      </c>
      <c r="AI101">
        <v>5</v>
      </c>
      <c r="AJ101">
        <v>15</v>
      </c>
      <c r="AK101">
        <v>0</v>
      </c>
      <c r="AL101">
        <v>0</v>
      </c>
      <c r="AM101">
        <v>3</v>
      </c>
      <c r="AN101">
        <v>167</v>
      </c>
      <c r="AO101">
        <v>7</v>
      </c>
      <c r="AP101" t="s">
        <v>2267</v>
      </c>
      <c r="AQ101" t="s">
        <v>430</v>
      </c>
      <c r="AR101" s="4">
        <f t="shared" si="38"/>
        <v>22</v>
      </c>
      <c r="AS101">
        <v>2</v>
      </c>
      <c r="AT101" t="s">
        <v>2788</v>
      </c>
      <c r="AU101">
        <v>3</v>
      </c>
      <c r="AV101" t="s">
        <v>2789</v>
      </c>
      <c r="AW101">
        <v>3</v>
      </c>
      <c r="CD101">
        <v>10</v>
      </c>
      <c r="CF101">
        <v>1</v>
      </c>
      <c r="CH101">
        <v>2</v>
      </c>
      <c r="CI101">
        <v>4</v>
      </c>
      <c r="CJ101">
        <v>7</v>
      </c>
      <c r="CK101" s="4">
        <f t="shared" si="29"/>
        <v>4</v>
      </c>
      <c r="CL101">
        <v>4</v>
      </c>
      <c r="DW101">
        <v>6</v>
      </c>
      <c r="DX101" t="s">
        <v>2782</v>
      </c>
      <c r="DY101">
        <v>2024</v>
      </c>
      <c r="DZ101" t="s">
        <v>2783</v>
      </c>
      <c r="EA101" t="s">
        <v>2784</v>
      </c>
      <c r="EB101" t="s">
        <v>2362</v>
      </c>
      <c r="EC101" t="s">
        <v>2786</v>
      </c>
      <c r="ED101" t="s">
        <v>2785</v>
      </c>
      <c r="EF101" t="s">
        <v>441</v>
      </c>
      <c r="EG101" t="s">
        <v>442</v>
      </c>
      <c r="EI101" s="10" t="s">
        <v>2790</v>
      </c>
      <c r="EL101" s="10" t="s">
        <v>2791</v>
      </c>
      <c r="ER101" s="10" t="s">
        <v>2792</v>
      </c>
      <c r="EX101" s="10" t="s">
        <v>2793</v>
      </c>
      <c r="FD101" s="10" t="s">
        <v>2794</v>
      </c>
      <c r="FJ101" t="s">
        <v>2109</v>
      </c>
      <c r="FK101">
        <f>250+500+500+(20*16)</f>
        <v>1570</v>
      </c>
      <c r="FL101" s="4">
        <f t="shared" si="30"/>
        <v>0.52333333333333332</v>
      </c>
      <c r="FN101">
        <v>0</v>
      </c>
      <c r="FO101" s="4">
        <f t="shared" si="31"/>
        <v>0</v>
      </c>
      <c r="FQ101">
        <v>0</v>
      </c>
      <c r="FR101" s="4">
        <f t="shared" si="32"/>
        <v>0</v>
      </c>
      <c r="FS101" t="s">
        <v>454</v>
      </c>
      <c r="FT101">
        <f t="shared" si="37"/>
        <v>1200</v>
      </c>
      <c r="FU101" s="4">
        <f t="shared" si="34"/>
        <v>0.08</v>
      </c>
      <c r="FV101" s="4">
        <f t="shared" si="35"/>
        <v>0.60333333333333328</v>
      </c>
      <c r="FW101" s="4" t="str">
        <f t="shared" si="27"/>
        <v>ORDINARIO</v>
      </c>
    </row>
    <row r="102" spans="1:179" x14ac:dyDescent="0.3">
      <c r="A102">
        <v>100</v>
      </c>
      <c r="AR102" s="4">
        <f t="shared" si="38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R102" s="4">
        <f t="shared" si="32"/>
        <v>0</v>
      </c>
      <c r="FU102" s="4">
        <f t="shared" si="34"/>
        <v>0</v>
      </c>
      <c r="FV102" s="4">
        <f t="shared" si="35"/>
        <v>0</v>
      </c>
      <c r="FW102" s="4" t="str">
        <f t="shared" si="27"/>
        <v>ORDINARIO</v>
      </c>
    </row>
    <row r="103" spans="1:179" x14ac:dyDescent="0.3">
      <c r="A103">
        <v>101</v>
      </c>
      <c r="AR103" s="4">
        <f t="shared" si="38"/>
        <v>0</v>
      </c>
      <c r="CK103" s="4">
        <f t="shared" si="29"/>
        <v>0</v>
      </c>
      <c r="FL103" s="4">
        <f t="shared" si="30"/>
        <v>0</v>
      </c>
      <c r="FO103" s="4">
        <f t="shared" si="31"/>
        <v>0</v>
      </c>
      <c r="FR103" s="4">
        <f t="shared" si="32"/>
        <v>0</v>
      </c>
      <c r="FU103" s="4">
        <f t="shared" si="34"/>
        <v>0</v>
      </c>
      <c r="FV103" s="4">
        <f t="shared" si="35"/>
        <v>0</v>
      </c>
      <c r="FW103" s="4" t="str">
        <f t="shared" si="27"/>
        <v>ORDINARIO</v>
      </c>
    </row>
    <row r="104" spans="1:179" x14ac:dyDescent="0.3">
      <c r="A104">
        <v>102</v>
      </c>
      <c r="AR104" s="4">
        <f t="shared" si="38"/>
        <v>0</v>
      </c>
      <c r="CK104" s="4">
        <f t="shared" si="29"/>
        <v>0</v>
      </c>
      <c r="FL104" s="4">
        <f t="shared" si="30"/>
        <v>0</v>
      </c>
      <c r="FO104" s="4">
        <f t="shared" si="31"/>
        <v>0</v>
      </c>
      <c r="FR104" s="4">
        <f t="shared" si="32"/>
        <v>0</v>
      </c>
      <c r="FU104" s="4">
        <f t="shared" si="34"/>
        <v>0</v>
      </c>
      <c r="FV104" s="4">
        <f t="shared" si="35"/>
        <v>0</v>
      </c>
      <c r="FW104" s="4" t="str">
        <f t="shared" si="27"/>
        <v>ORDINARIO</v>
      </c>
    </row>
    <row r="105" spans="1:179" x14ac:dyDescent="0.3">
      <c r="A105">
        <v>103</v>
      </c>
      <c r="AR105" s="4">
        <f t="shared" si="38"/>
        <v>0</v>
      </c>
      <c r="CK105" s="4">
        <f t="shared" si="29"/>
        <v>0</v>
      </c>
      <c r="FL105" s="4">
        <f t="shared" si="30"/>
        <v>0</v>
      </c>
      <c r="FO105" s="4">
        <f t="shared" si="31"/>
        <v>0</v>
      </c>
      <c r="FR105" s="4">
        <f t="shared" si="32"/>
        <v>0</v>
      </c>
      <c r="FU105" s="4">
        <f t="shared" si="34"/>
        <v>0</v>
      </c>
      <c r="FV105" s="4">
        <f t="shared" si="35"/>
        <v>0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8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4"/>
        <v>0</v>
      </c>
      <c r="FV106" s="4">
        <f t="shared" si="35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8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4"/>
        <v>0</v>
      </c>
      <c r="FV107" s="4">
        <f t="shared" si="35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8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4"/>
        <v>0</v>
      </c>
      <c r="FV108" s="4">
        <f t="shared" si="35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8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4"/>
        <v>0</v>
      </c>
      <c r="FV109" s="4">
        <f t="shared" si="35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8"/>
        <v>0</v>
      </c>
      <c r="CK110" s="4">
        <f t="shared" ref="CK110:CK141" si="39">+CL110+CN110+CO110+CP110+CQ110</f>
        <v>0</v>
      </c>
      <c r="FL110" s="4">
        <f t="shared" ref="FL110:FL141" si="40">+FK110/3000</f>
        <v>0</v>
      </c>
      <c r="FO110" s="4">
        <f t="shared" ref="FO110:FO141" si="41">+FN110/1400</f>
        <v>0</v>
      </c>
      <c r="FR110" s="4">
        <f t="shared" ref="FR110:FR141" si="42">+FQ110/2000</f>
        <v>0</v>
      </c>
      <c r="FU110" s="4">
        <f t="shared" ref="FU110:FU141" si="43">+FT110/15000</f>
        <v>0</v>
      </c>
      <c r="FV110" s="4">
        <f t="shared" ref="FV110:FV141" si="44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8"/>
        <v>0</v>
      </c>
      <c r="CK111" s="4">
        <f t="shared" si="39"/>
        <v>0</v>
      </c>
      <c r="FL111" s="4">
        <f t="shared" si="40"/>
        <v>0</v>
      </c>
      <c r="FO111" s="4">
        <f t="shared" si="41"/>
        <v>0</v>
      </c>
      <c r="FR111" s="4">
        <f t="shared" si="42"/>
        <v>0</v>
      </c>
      <c r="FU111" s="4">
        <f t="shared" si="43"/>
        <v>0</v>
      </c>
      <c r="FV111" s="4">
        <f t="shared" si="44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8"/>
        <v>0</v>
      </c>
      <c r="CK112" s="4">
        <f t="shared" si="39"/>
        <v>0</v>
      </c>
      <c r="FL112" s="4">
        <f t="shared" si="40"/>
        <v>0</v>
      </c>
      <c r="FO112" s="4">
        <f t="shared" si="41"/>
        <v>0</v>
      </c>
      <c r="FR112" s="4">
        <f t="shared" si="42"/>
        <v>0</v>
      </c>
      <c r="FU112" s="4">
        <f t="shared" si="43"/>
        <v>0</v>
      </c>
      <c r="FV112" s="4">
        <f t="shared" si="44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8"/>
        <v>0</v>
      </c>
      <c r="CK113" s="4">
        <f t="shared" si="39"/>
        <v>0</v>
      </c>
      <c r="FL113" s="4">
        <f t="shared" si="40"/>
        <v>0</v>
      </c>
      <c r="FO113" s="4">
        <f t="shared" si="41"/>
        <v>0</v>
      </c>
      <c r="FR113" s="4">
        <f t="shared" si="42"/>
        <v>0</v>
      </c>
      <c r="FU113" s="4">
        <f t="shared" si="43"/>
        <v>0</v>
      </c>
      <c r="FV113" s="4">
        <f t="shared" si="44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8"/>
        <v>0</v>
      </c>
      <c r="CK114" s="4">
        <f t="shared" si="39"/>
        <v>0</v>
      </c>
      <c r="FL114" s="4">
        <f t="shared" si="40"/>
        <v>0</v>
      </c>
      <c r="FO114" s="4">
        <f t="shared" si="41"/>
        <v>0</v>
      </c>
      <c r="FR114" s="4">
        <f t="shared" si="42"/>
        <v>0</v>
      </c>
      <c r="FU114" s="4">
        <f t="shared" si="43"/>
        <v>0</v>
      </c>
      <c r="FV114" s="4">
        <f t="shared" si="44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8"/>
        <v>0</v>
      </c>
      <c r="CK115" s="4">
        <f t="shared" si="39"/>
        <v>0</v>
      </c>
      <c r="FL115" s="4">
        <f t="shared" si="40"/>
        <v>0</v>
      </c>
      <c r="FO115" s="4">
        <f t="shared" si="41"/>
        <v>0</v>
      </c>
      <c r="FR115" s="4">
        <f t="shared" si="42"/>
        <v>0</v>
      </c>
      <c r="FU115" s="4">
        <f t="shared" si="43"/>
        <v>0</v>
      </c>
      <c r="FV115" s="4">
        <f t="shared" si="44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8"/>
        <v>0</v>
      </c>
      <c r="CK116" s="4">
        <f t="shared" si="39"/>
        <v>0</v>
      </c>
      <c r="FL116" s="4">
        <f t="shared" si="40"/>
        <v>0</v>
      </c>
      <c r="FO116" s="4">
        <f t="shared" si="41"/>
        <v>0</v>
      </c>
      <c r="FR116" s="4">
        <f t="shared" si="42"/>
        <v>0</v>
      </c>
      <c r="FU116" s="4">
        <f t="shared" si="43"/>
        <v>0</v>
      </c>
      <c r="FV116" s="4">
        <f t="shared" si="44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8"/>
        <v>0</v>
      </c>
      <c r="CK117" s="4">
        <f t="shared" si="39"/>
        <v>0</v>
      </c>
      <c r="FL117" s="4">
        <f t="shared" si="40"/>
        <v>0</v>
      </c>
      <c r="FO117" s="4">
        <f t="shared" si="41"/>
        <v>0</v>
      </c>
      <c r="FR117" s="4">
        <f t="shared" si="42"/>
        <v>0</v>
      </c>
      <c r="FU117" s="4">
        <f t="shared" si="43"/>
        <v>0</v>
      </c>
      <c r="FV117" s="4">
        <f t="shared" si="44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8"/>
        <v>0</v>
      </c>
      <c r="CK118" s="4">
        <f t="shared" si="39"/>
        <v>0</v>
      </c>
      <c r="FL118" s="4">
        <f t="shared" si="40"/>
        <v>0</v>
      </c>
      <c r="FO118" s="4">
        <f t="shared" si="41"/>
        <v>0</v>
      </c>
      <c r="FR118" s="4">
        <f t="shared" si="42"/>
        <v>0</v>
      </c>
      <c r="FU118" s="4">
        <f t="shared" si="43"/>
        <v>0</v>
      </c>
      <c r="FV118" s="4">
        <f t="shared" si="44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8"/>
        <v>0</v>
      </c>
      <c r="CK119" s="4">
        <f t="shared" si="39"/>
        <v>0</v>
      </c>
      <c r="FL119" s="4">
        <f t="shared" si="40"/>
        <v>0</v>
      </c>
      <c r="FO119" s="4">
        <f t="shared" si="41"/>
        <v>0</v>
      </c>
      <c r="FR119" s="4">
        <f t="shared" si="42"/>
        <v>0</v>
      </c>
      <c r="FU119" s="4">
        <f t="shared" si="43"/>
        <v>0</v>
      </c>
      <c r="FV119" s="4">
        <f t="shared" si="44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8"/>
        <v>0</v>
      </c>
      <c r="CK120" s="4">
        <f t="shared" si="39"/>
        <v>0</v>
      </c>
      <c r="FL120" s="4">
        <f t="shared" si="40"/>
        <v>0</v>
      </c>
      <c r="FO120" s="4">
        <f t="shared" si="41"/>
        <v>0</v>
      </c>
      <c r="FR120" s="4">
        <f t="shared" si="42"/>
        <v>0</v>
      </c>
      <c r="FU120" s="4">
        <f t="shared" si="43"/>
        <v>0</v>
      </c>
      <c r="FV120" s="4">
        <f t="shared" si="44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8"/>
        <v>0</v>
      </c>
      <c r="CK121" s="4">
        <f t="shared" si="39"/>
        <v>0</v>
      </c>
      <c r="FL121" s="4">
        <f t="shared" si="40"/>
        <v>0</v>
      </c>
      <c r="FO121" s="4">
        <f t="shared" si="41"/>
        <v>0</v>
      </c>
      <c r="FR121" s="4">
        <f t="shared" si="42"/>
        <v>0</v>
      </c>
      <c r="FU121" s="4">
        <f t="shared" si="43"/>
        <v>0</v>
      </c>
      <c r="FV121" s="4">
        <f t="shared" si="44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8"/>
        <v>0</v>
      </c>
      <c r="CK122" s="4">
        <f t="shared" si="39"/>
        <v>0</v>
      </c>
      <c r="FL122" s="4">
        <f t="shared" si="40"/>
        <v>0</v>
      </c>
      <c r="FO122" s="4">
        <f t="shared" si="41"/>
        <v>0</v>
      </c>
      <c r="FR122" s="4">
        <f t="shared" si="42"/>
        <v>0</v>
      </c>
      <c r="FU122" s="4">
        <f t="shared" si="43"/>
        <v>0</v>
      </c>
      <c r="FV122" s="4">
        <f t="shared" si="44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8"/>
        <v>0</v>
      </c>
      <c r="CK123" s="4">
        <f t="shared" si="39"/>
        <v>0</v>
      </c>
      <c r="FL123" s="4">
        <f t="shared" si="40"/>
        <v>0</v>
      </c>
      <c r="FO123" s="4">
        <f t="shared" si="41"/>
        <v>0</v>
      </c>
      <c r="FR123" s="4">
        <f t="shared" si="42"/>
        <v>0</v>
      </c>
      <c r="FU123" s="4">
        <f t="shared" si="43"/>
        <v>0</v>
      </c>
      <c r="FV123" s="4">
        <f t="shared" si="44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8"/>
        <v>0</v>
      </c>
      <c r="CK124" s="4">
        <f t="shared" si="39"/>
        <v>0</v>
      </c>
      <c r="FL124" s="4">
        <f t="shared" si="40"/>
        <v>0</v>
      </c>
      <c r="FO124" s="4">
        <f t="shared" si="41"/>
        <v>0</v>
      </c>
      <c r="FR124" s="4">
        <f t="shared" si="42"/>
        <v>0</v>
      </c>
      <c r="FU124" s="4">
        <f t="shared" si="43"/>
        <v>0</v>
      </c>
      <c r="FV124" s="4">
        <f t="shared" si="44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8"/>
        <v>0</v>
      </c>
      <c r="CK125" s="4">
        <f t="shared" si="39"/>
        <v>0</v>
      </c>
      <c r="FL125" s="4">
        <f t="shared" si="40"/>
        <v>0</v>
      </c>
      <c r="FO125" s="4">
        <f t="shared" si="41"/>
        <v>0</v>
      </c>
      <c r="FR125" s="4">
        <f t="shared" si="42"/>
        <v>0</v>
      </c>
      <c r="FU125" s="4">
        <f t="shared" si="43"/>
        <v>0</v>
      </c>
      <c r="FV125" s="4">
        <f t="shared" si="44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8"/>
        <v>0</v>
      </c>
      <c r="CK126" s="4">
        <f t="shared" si="39"/>
        <v>0</v>
      </c>
      <c r="FL126" s="4">
        <f t="shared" si="40"/>
        <v>0</v>
      </c>
      <c r="FO126" s="4">
        <f t="shared" si="41"/>
        <v>0</v>
      </c>
      <c r="FR126" s="4">
        <f t="shared" si="42"/>
        <v>0</v>
      </c>
      <c r="FU126" s="4">
        <f t="shared" si="43"/>
        <v>0</v>
      </c>
      <c r="FV126" s="4">
        <f t="shared" si="44"/>
        <v>0</v>
      </c>
      <c r="FW126" s="4" t="str">
        <f t="shared" si="27"/>
        <v>ORDINARIO</v>
      </c>
    </row>
    <row r="127" spans="1:179" x14ac:dyDescent="0.3">
      <c r="A127">
        <v>125</v>
      </c>
      <c r="AR127" s="4">
        <f t="shared" si="38"/>
        <v>0</v>
      </c>
      <c r="CK127" s="4">
        <f t="shared" si="39"/>
        <v>0</v>
      </c>
      <c r="FL127" s="4">
        <f t="shared" si="40"/>
        <v>0</v>
      </c>
      <c r="FO127" s="4">
        <f t="shared" si="41"/>
        <v>0</v>
      </c>
      <c r="FR127" s="4">
        <f t="shared" si="42"/>
        <v>0</v>
      </c>
      <c r="FU127" s="4">
        <f t="shared" si="43"/>
        <v>0</v>
      </c>
      <c r="FV127" s="4">
        <f t="shared" si="44"/>
        <v>0</v>
      </c>
      <c r="FW127" s="4" t="str">
        <f t="shared" si="27"/>
        <v>ORDINARIO</v>
      </c>
    </row>
    <row r="128" spans="1:179" x14ac:dyDescent="0.3">
      <c r="A128">
        <v>126</v>
      </c>
      <c r="AR128" s="4">
        <f t="shared" si="38"/>
        <v>0</v>
      </c>
      <c r="CK128" s="4">
        <f t="shared" si="39"/>
        <v>0</v>
      </c>
      <c r="FL128" s="4">
        <f t="shared" si="40"/>
        <v>0</v>
      </c>
      <c r="FO128" s="4">
        <f t="shared" si="41"/>
        <v>0</v>
      </c>
      <c r="FR128" s="4">
        <f t="shared" si="42"/>
        <v>0</v>
      </c>
      <c r="FU128" s="4">
        <f t="shared" si="43"/>
        <v>0</v>
      </c>
      <c r="FV128" s="4">
        <f t="shared" si="44"/>
        <v>0</v>
      </c>
      <c r="FW128" s="4" t="str">
        <f t="shared" ref="FW128:FW191" si="45">IF(W128&gt;=3000,"ALTO",IF(FV128&gt;=1,"ALTO","ORDINARIO"))</f>
        <v>ORDINARIO</v>
      </c>
    </row>
    <row r="129" spans="1:179" x14ac:dyDescent="0.3">
      <c r="A129">
        <v>127</v>
      </c>
      <c r="AR129" s="4">
        <f t="shared" si="38"/>
        <v>0</v>
      </c>
      <c r="CK129" s="4">
        <f t="shared" si="39"/>
        <v>0</v>
      </c>
      <c r="FL129" s="4">
        <f t="shared" si="40"/>
        <v>0</v>
      </c>
      <c r="FO129" s="4">
        <f t="shared" si="41"/>
        <v>0</v>
      </c>
      <c r="FR129" s="4">
        <f t="shared" si="42"/>
        <v>0</v>
      </c>
      <c r="FU129" s="4">
        <f t="shared" si="43"/>
        <v>0</v>
      </c>
      <c r="FV129" s="4">
        <f t="shared" si="44"/>
        <v>0</v>
      </c>
      <c r="FW129" s="4" t="str">
        <f t="shared" si="45"/>
        <v>ORDINARIO</v>
      </c>
    </row>
    <row r="130" spans="1:179" x14ac:dyDescent="0.3">
      <c r="A130">
        <v>128</v>
      </c>
      <c r="AR130" s="4">
        <f t="shared" si="38"/>
        <v>0</v>
      </c>
      <c r="CK130" s="4">
        <f t="shared" si="39"/>
        <v>0</v>
      </c>
      <c r="FL130" s="4">
        <f t="shared" si="40"/>
        <v>0</v>
      </c>
      <c r="FO130" s="4">
        <f t="shared" si="41"/>
        <v>0</v>
      </c>
      <c r="FR130" s="4">
        <f t="shared" si="42"/>
        <v>0</v>
      </c>
      <c r="FU130" s="4">
        <f t="shared" si="43"/>
        <v>0</v>
      </c>
      <c r="FV130" s="4">
        <f t="shared" si="44"/>
        <v>0</v>
      </c>
      <c r="FW130" s="4" t="str">
        <f t="shared" si="45"/>
        <v>ORDINARIO</v>
      </c>
    </row>
    <row r="131" spans="1:179" x14ac:dyDescent="0.3">
      <c r="A131">
        <v>129</v>
      </c>
      <c r="AR131" s="4">
        <f t="shared" ref="AR131:AR162" si="46">+AS131+AU131+BE131+CD131+CE131+CF131+CG131+CH131+CI131+CW131</f>
        <v>0</v>
      </c>
      <c r="CK131" s="4">
        <f t="shared" si="39"/>
        <v>0</v>
      </c>
      <c r="FL131" s="4">
        <f t="shared" si="40"/>
        <v>0</v>
      </c>
      <c r="FO131" s="4">
        <f t="shared" si="41"/>
        <v>0</v>
      </c>
      <c r="FR131" s="4">
        <f t="shared" si="42"/>
        <v>0</v>
      </c>
      <c r="FU131" s="4">
        <f t="shared" si="43"/>
        <v>0</v>
      </c>
      <c r="FV131" s="4">
        <f t="shared" si="44"/>
        <v>0</v>
      </c>
      <c r="FW131" s="4" t="str">
        <f t="shared" si="45"/>
        <v>ORDINARIO</v>
      </c>
    </row>
    <row r="132" spans="1:179" x14ac:dyDescent="0.3">
      <c r="A132">
        <v>130</v>
      </c>
      <c r="AR132" s="4">
        <f t="shared" si="46"/>
        <v>0</v>
      </c>
      <c r="CK132" s="4">
        <f t="shared" si="39"/>
        <v>0</v>
      </c>
      <c r="FL132" s="4">
        <f t="shared" si="40"/>
        <v>0</v>
      </c>
      <c r="FO132" s="4">
        <f t="shared" si="41"/>
        <v>0</v>
      </c>
      <c r="FR132" s="4">
        <f t="shared" si="42"/>
        <v>0</v>
      </c>
      <c r="FU132" s="4">
        <f t="shared" si="43"/>
        <v>0</v>
      </c>
      <c r="FV132" s="4">
        <f t="shared" si="44"/>
        <v>0</v>
      </c>
      <c r="FW132" s="4" t="str">
        <f t="shared" si="45"/>
        <v>ORDINARIO</v>
      </c>
    </row>
    <row r="133" spans="1:179" x14ac:dyDescent="0.3">
      <c r="A133">
        <v>131</v>
      </c>
      <c r="AR133" s="4">
        <f t="shared" si="46"/>
        <v>0</v>
      </c>
      <c r="CK133" s="4">
        <f t="shared" si="39"/>
        <v>0</v>
      </c>
      <c r="FL133" s="4">
        <f t="shared" si="40"/>
        <v>0</v>
      </c>
      <c r="FO133" s="4">
        <f t="shared" si="41"/>
        <v>0</v>
      </c>
      <c r="FR133" s="4">
        <f t="shared" si="42"/>
        <v>0</v>
      </c>
      <c r="FU133" s="4">
        <f t="shared" si="43"/>
        <v>0</v>
      </c>
      <c r="FV133" s="4">
        <f t="shared" si="44"/>
        <v>0</v>
      </c>
      <c r="FW133" s="4" t="str">
        <f t="shared" si="45"/>
        <v>ORDINARIO</v>
      </c>
    </row>
    <row r="134" spans="1:179" x14ac:dyDescent="0.3">
      <c r="A134">
        <v>132</v>
      </c>
      <c r="AR134" s="4">
        <f t="shared" si="46"/>
        <v>0</v>
      </c>
      <c r="CK134" s="4">
        <f t="shared" si="39"/>
        <v>0</v>
      </c>
      <c r="FL134" s="4">
        <f t="shared" si="40"/>
        <v>0</v>
      </c>
      <c r="FO134" s="4">
        <f t="shared" si="41"/>
        <v>0</v>
      </c>
      <c r="FR134" s="4">
        <f t="shared" si="42"/>
        <v>0</v>
      </c>
      <c r="FU134" s="4">
        <f t="shared" si="43"/>
        <v>0</v>
      </c>
      <c r="FV134" s="4">
        <f t="shared" si="44"/>
        <v>0</v>
      </c>
      <c r="FW134" s="4" t="str">
        <f t="shared" si="45"/>
        <v>ORDINARIO</v>
      </c>
    </row>
    <row r="135" spans="1:179" x14ac:dyDescent="0.3">
      <c r="A135">
        <v>133</v>
      </c>
      <c r="AR135" s="4">
        <f t="shared" si="46"/>
        <v>0</v>
      </c>
      <c r="CK135" s="4">
        <f t="shared" si="39"/>
        <v>0</v>
      </c>
      <c r="FL135" s="4">
        <f t="shared" si="40"/>
        <v>0</v>
      </c>
      <c r="FO135" s="4">
        <f t="shared" si="41"/>
        <v>0</v>
      </c>
      <c r="FR135" s="4">
        <f t="shared" si="42"/>
        <v>0</v>
      </c>
      <c r="FU135" s="4">
        <f t="shared" si="43"/>
        <v>0</v>
      </c>
      <c r="FV135" s="4">
        <f t="shared" si="44"/>
        <v>0</v>
      </c>
      <c r="FW135" s="4" t="str">
        <f t="shared" si="45"/>
        <v>ORDINARIO</v>
      </c>
    </row>
    <row r="136" spans="1:179" x14ac:dyDescent="0.3">
      <c r="A136">
        <v>134</v>
      </c>
      <c r="AR136" s="4">
        <f t="shared" si="46"/>
        <v>0</v>
      </c>
      <c r="CK136" s="4">
        <f t="shared" si="39"/>
        <v>0</v>
      </c>
      <c r="FL136" s="4">
        <f t="shared" si="40"/>
        <v>0</v>
      </c>
      <c r="FO136" s="4">
        <f t="shared" si="41"/>
        <v>0</v>
      </c>
      <c r="FR136" s="4">
        <f t="shared" si="42"/>
        <v>0</v>
      </c>
      <c r="FU136" s="4">
        <f t="shared" si="43"/>
        <v>0</v>
      </c>
      <c r="FV136" s="4">
        <f t="shared" si="44"/>
        <v>0</v>
      </c>
      <c r="FW136" s="4" t="str">
        <f t="shared" si="45"/>
        <v>ORDINARIO</v>
      </c>
    </row>
    <row r="137" spans="1:179" x14ac:dyDescent="0.3">
      <c r="A137">
        <v>135</v>
      </c>
      <c r="AR137" s="4">
        <f t="shared" si="46"/>
        <v>0</v>
      </c>
      <c r="CK137" s="4">
        <f t="shared" si="39"/>
        <v>0</v>
      </c>
      <c r="FL137" s="4">
        <f t="shared" si="40"/>
        <v>0</v>
      </c>
      <c r="FO137" s="4">
        <f t="shared" si="41"/>
        <v>0</v>
      </c>
      <c r="FR137" s="4">
        <f t="shared" si="42"/>
        <v>0</v>
      </c>
      <c r="FU137" s="4">
        <f t="shared" si="43"/>
        <v>0</v>
      </c>
      <c r="FV137" s="4">
        <f t="shared" si="44"/>
        <v>0</v>
      </c>
      <c r="FW137" s="4" t="str">
        <f t="shared" si="45"/>
        <v>ORDINARIO</v>
      </c>
    </row>
    <row r="138" spans="1:179" x14ac:dyDescent="0.3">
      <c r="A138">
        <v>136</v>
      </c>
      <c r="AR138" s="4">
        <f t="shared" si="46"/>
        <v>0</v>
      </c>
      <c r="CK138" s="4">
        <f t="shared" si="39"/>
        <v>0</v>
      </c>
      <c r="FL138" s="4">
        <f t="shared" si="40"/>
        <v>0</v>
      </c>
      <c r="FO138" s="4">
        <f t="shared" si="41"/>
        <v>0</v>
      </c>
      <c r="FR138" s="4">
        <f t="shared" si="42"/>
        <v>0</v>
      </c>
      <c r="FU138" s="4">
        <f t="shared" si="43"/>
        <v>0</v>
      </c>
      <c r="FV138" s="4">
        <f t="shared" si="44"/>
        <v>0</v>
      </c>
      <c r="FW138" s="4" t="str">
        <f t="shared" si="45"/>
        <v>ORDINARIO</v>
      </c>
    </row>
    <row r="139" spans="1:179" x14ac:dyDescent="0.3">
      <c r="A139">
        <v>137</v>
      </c>
      <c r="AR139" s="4">
        <f t="shared" si="46"/>
        <v>0</v>
      </c>
      <c r="CK139" s="4">
        <f t="shared" si="39"/>
        <v>0</v>
      </c>
      <c r="FL139" s="4">
        <f t="shared" si="40"/>
        <v>0</v>
      </c>
      <c r="FO139" s="4">
        <f t="shared" si="41"/>
        <v>0</v>
      </c>
      <c r="FR139" s="4">
        <f t="shared" si="42"/>
        <v>0</v>
      </c>
      <c r="FU139" s="4">
        <f t="shared" si="43"/>
        <v>0</v>
      </c>
      <c r="FV139" s="4">
        <f t="shared" si="44"/>
        <v>0</v>
      </c>
      <c r="FW139" s="4" t="str">
        <f t="shared" si="45"/>
        <v>ORDINARIO</v>
      </c>
    </row>
    <row r="140" spans="1:179" x14ac:dyDescent="0.3">
      <c r="A140">
        <v>138</v>
      </c>
      <c r="AR140" s="4">
        <f t="shared" si="46"/>
        <v>0</v>
      </c>
      <c r="CK140" s="4">
        <f t="shared" si="39"/>
        <v>0</v>
      </c>
      <c r="FL140" s="4">
        <f t="shared" si="40"/>
        <v>0</v>
      </c>
      <c r="FO140" s="4">
        <f t="shared" si="41"/>
        <v>0</v>
      </c>
      <c r="FR140" s="4">
        <f t="shared" si="42"/>
        <v>0</v>
      </c>
      <c r="FU140" s="4">
        <f t="shared" si="43"/>
        <v>0</v>
      </c>
      <c r="FV140" s="4">
        <f t="shared" si="44"/>
        <v>0</v>
      </c>
      <c r="FW140" s="4" t="str">
        <f t="shared" si="45"/>
        <v>ORDINARIO</v>
      </c>
    </row>
    <row r="141" spans="1:179" x14ac:dyDescent="0.3">
      <c r="A141">
        <v>139</v>
      </c>
      <c r="AR141" s="4">
        <f t="shared" si="46"/>
        <v>0</v>
      </c>
      <c r="CK141" s="4">
        <f t="shared" si="39"/>
        <v>0</v>
      </c>
      <c r="FL141" s="4">
        <f t="shared" si="40"/>
        <v>0</v>
      </c>
      <c r="FO141" s="4">
        <f t="shared" si="41"/>
        <v>0</v>
      </c>
      <c r="FR141" s="4">
        <f t="shared" si="42"/>
        <v>0</v>
      </c>
      <c r="FU141" s="4">
        <f t="shared" si="43"/>
        <v>0</v>
      </c>
      <c r="FV141" s="4">
        <f t="shared" si="44"/>
        <v>0</v>
      </c>
      <c r="FW141" s="4" t="str">
        <f t="shared" si="45"/>
        <v>ORDINARIO</v>
      </c>
    </row>
    <row r="142" spans="1:179" x14ac:dyDescent="0.3">
      <c r="A142">
        <v>140</v>
      </c>
      <c r="AR142" s="4">
        <f t="shared" si="46"/>
        <v>0</v>
      </c>
      <c r="CK142" s="4">
        <f t="shared" ref="CK142:CK173" si="47">+CL142+CN142+CO142+CP142+CQ142</f>
        <v>0</v>
      </c>
      <c r="FL142" s="4">
        <f t="shared" ref="FL142:FL173" si="48">+FK142/3000</f>
        <v>0</v>
      </c>
      <c r="FO142" s="4">
        <f t="shared" ref="FO142:FO173" si="49">+FN142/1400</f>
        <v>0</v>
      </c>
      <c r="FR142" s="4">
        <f t="shared" ref="FR142:FR173" si="50">+FQ142/2000</f>
        <v>0</v>
      </c>
      <c r="FU142" s="4">
        <f t="shared" ref="FU142:FU173" si="51">+FT142/15000</f>
        <v>0</v>
      </c>
      <c r="FV142" s="4">
        <f t="shared" ref="FV142:FV173" si="52">+FL142+FO142+FR142+FU142</f>
        <v>0</v>
      </c>
      <c r="FW142" s="4" t="str">
        <f t="shared" si="45"/>
        <v>ORDINARIO</v>
      </c>
    </row>
    <row r="143" spans="1:179" x14ac:dyDescent="0.3">
      <c r="A143">
        <v>141</v>
      </c>
      <c r="AR143" s="4">
        <f t="shared" si="46"/>
        <v>0</v>
      </c>
      <c r="CK143" s="4">
        <f t="shared" si="47"/>
        <v>0</v>
      </c>
      <c r="FL143" s="4">
        <f t="shared" si="48"/>
        <v>0</v>
      </c>
      <c r="FO143" s="4">
        <f t="shared" si="49"/>
        <v>0</v>
      </c>
      <c r="FR143" s="4">
        <f t="shared" si="50"/>
        <v>0</v>
      </c>
      <c r="FU143" s="4">
        <f t="shared" si="51"/>
        <v>0</v>
      </c>
      <c r="FV143" s="4">
        <f t="shared" si="52"/>
        <v>0</v>
      </c>
      <c r="FW143" s="4" t="str">
        <f t="shared" si="45"/>
        <v>ORDINARIO</v>
      </c>
    </row>
    <row r="144" spans="1:179" x14ac:dyDescent="0.3">
      <c r="A144">
        <v>142</v>
      </c>
      <c r="AR144" s="4">
        <f t="shared" si="46"/>
        <v>0</v>
      </c>
      <c r="CK144" s="4">
        <f t="shared" si="47"/>
        <v>0</v>
      </c>
      <c r="FL144" s="4">
        <f t="shared" si="48"/>
        <v>0</v>
      </c>
      <c r="FO144" s="4">
        <f t="shared" si="49"/>
        <v>0</v>
      </c>
      <c r="FR144" s="4">
        <f t="shared" si="50"/>
        <v>0</v>
      </c>
      <c r="FU144" s="4">
        <f t="shared" si="51"/>
        <v>0</v>
      </c>
      <c r="FV144" s="4">
        <f t="shared" si="52"/>
        <v>0</v>
      </c>
      <c r="FW144" s="4" t="str">
        <f t="shared" si="45"/>
        <v>ORDINARIO</v>
      </c>
    </row>
    <row r="145" spans="1:179" x14ac:dyDescent="0.3">
      <c r="A145">
        <v>143</v>
      </c>
      <c r="AR145" s="4">
        <f t="shared" si="46"/>
        <v>0</v>
      </c>
      <c r="CK145" s="4">
        <f t="shared" si="47"/>
        <v>0</v>
      </c>
      <c r="FL145" s="4">
        <f t="shared" si="48"/>
        <v>0</v>
      </c>
      <c r="FO145" s="4">
        <f t="shared" si="49"/>
        <v>0</v>
      </c>
      <c r="FR145" s="4">
        <f t="shared" si="50"/>
        <v>0</v>
      </c>
      <c r="FU145" s="4">
        <f t="shared" si="51"/>
        <v>0</v>
      </c>
      <c r="FV145" s="4">
        <f t="shared" si="52"/>
        <v>0</v>
      </c>
      <c r="FW145" s="4" t="str">
        <f t="shared" si="45"/>
        <v>ORDINARIO</v>
      </c>
    </row>
    <row r="146" spans="1:179" x14ac:dyDescent="0.3">
      <c r="A146">
        <v>144</v>
      </c>
      <c r="AR146" s="4">
        <f t="shared" si="46"/>
        <v>0</v>
      </c>
      <c r="CK146" s="4">
        <f t="shared" si="47"/>
        <v>0</v>
      </c>
      <c r="FL146" s="4">
        <f t="shared" si="48"/>
        <v>0</v>
      </c>
      <c r="FO146" s="4">
        <f t="shared" si="49"/>
        <v>0</v>
      </c>
      <c r="FR146" s="4">
        <f t="shared" si="50"/>
        <v>0</v>
      </c>
      <c r="FU146" s="4">
        <f t="shared" si="51"/>
        <v>0</v>
      </c>
      <c r="FV146" s="4">
        <f t="shared" si="52"/>
        <v>0</v>
      </c>
      <c r="FW146" s="4" t="str">
        <f t="shared" si="45"/>
        <v>ORDINARIO</v>
      </c>
    </row>
    <row r="147" spans="1:179" x14ac:dyDescent="0.3">
      <c r="A147">
        <v>145</v>
      </c>
      <c r="AR147" s="4">
        <f t="shared" si="46"/>
        <v>0</v>
      </c>
      <c r="CK147" s="4">
        <f t="shared" si="47"/>
        <v>0</v>
      </c>
      <c r="FL147" s="4">
        <f t="shared" si="48"/>
        <v>0</v>
      </c>
      <c r="FO147" s="4">
        <f t="shared" si="49"/>
        <v>0</v>
      </c>
      <c r="FR147" s="4">
        <f t="shared" si="50"/>
        <v>0</v>
      </c>
      <c r="FU147" s="4">
        <f t="shared" si="51"/>
        <v>0</v>
      </c>
      <c r="FV147" s="4">
        <f t="shared" si="52"/>
        <v>0</v>
      </c>
      <c r="FW147" s="4" t="str">
        <f t="shared" si="45"/>
        <v>ORDINARIO</v>
      </c>
    </row>
    <row r="148" spans="1:179" x14ac:dyDescent="0.3">
      <c r="A148">
        <v>146</v>
      </c>
      <c r="AR148" s="4">
        <f t="shared" si="46"/>
        <v>0</v>
      </c>
      <c r="CK148" s="4">
        <f t="shared" si="47"/>
        <v>0</v>
      </c>
      <c r="FL148" s="4">
        <f t="shared" si="48"/>
        <v>0</v>
      </c>
      <c r="FO148" s="4">
        <f t="shared" si="49"/>
        <v>0</v>
      </c>
      <c r="FR148" s="4">
        <f t="shared" si="50"/>
        <v>0</v>
      </c>
      <c r="FU148" s="4">
        <f t="shared" si="51"/>
        <v>0</v>
      </c>
      <c r="FV148" s="4">
        <f t="shared" si="52"/>
        <v>0</v>
      </c>
      <c r="FW148" s="4" t="str">
        <f t="shared" si="45"/>
        <v>ORDINARIO</v>
      </c>
    </row>
    <row r="149" spans="1:179" x14ac:dyDescent="0.3">
      <c r="A149">
        <v>147</v>
      </c>
      <c r="AR149" s="4">
        <f t="shared" si="46"/>
        <v>0</v>
      </c>
      <c r="CK149" s="4">
        <f t="shared" si="47"/>
        <v>0</v>
      </c>
      <c r="FL149" s="4">
        <f t="shared" si="48"/>
        <v>0</v>
      </c>
      <c r="FO149" s="4">
        <f t="shared" si="49"/>
        <v>0</v>
      </c>
      <c r="FR149" s="4">
        <f t="shared" si="50"/>
        <v>0</v>
      </c>
      <c r="FU149" s="4">
        <f t="shared" si="51"/>
        <v>0</v>
      </c>
      <c r="FV149" s="4">
        <f t="shared" si="52"/>
        <v>0</v>
      </c>
      <c r="FW149" s="4" t="str">
        <f t="shared" si="45"/>
        <v>ORDINARIO</v>
      </c>
    </row>
    <row r="150" spans="1:179" x14ac:dyDescent="0.3">
      <c r="A150">
        <v>148</v>
      </c>
      <c r="AR150" s="4">
        <f t="shared" si="46"/>
        <v>0</v>
      </c>
      <c r="CK150" s="4">
        <f t="shared" si="47"/>
        <v>0</v>
      </c>
      <c r="FL150" s="4">
        <f t="shared" si="48"/>
        <v>0</v>
      </c>
      <c r="FO150" s="4">
        <f t="shared" si="49"/>
        <v>0</v>
      </c>
      <c r="FR150" s="4">
        <f t="shared" si="50"/>
        <v>0</v>
      </c>
      <c r="FU150" s="4">
        <f t="shared" si="51"/>
        <v>0</v>
      </c>
      <c r="FV150" s="4">
        <f t="shared" si="52"/>
        <v>0</v>
      </c>
      <c r="FW150" s="4" t="str">
        <f t="shared" si="45"/>
        <v>ORDINARIO</v>
      </c>
    </row>
    <row r="151" spans="1:179" x14ac:dyDescent="0.3">
      <c r="A151">
        <v>149</v>
      </c>
      <c r="AR151" s="4">
        <f t="shared" si="46"/>
        <v>0</v>
      </c>
      <c r="CK151" s="4">
        <f t="shared" si="47"/>
        <v>0</v>
      </c>
      <c r="FL151" s="4">
        <f t="shared" si="48"/>
        <v>0</v>
      </c>
      <c r="FO151" s="4">
        <f t="shared" si="49"/>
        <v>0</v>
      </c>
      <c r="FR151" s="4">
        <f t="shared" si="50"/>
        <v>0</v>
      </c>
      <c r="FU151" s="4">
        <f t="shared" si="51"/>
        <v>0</v>
      </c>
      <c r="FV151" s="4">
        <f t="shared" si="52"/>
        <v>0</v>
      </c>
      <c r="FW151" s="4" t="str">
        <f t="shared" si="45"/>
        <v>ORDINARIO</v>
      </c>
    </row>
    <row r="152" spans="1:179" x14ac:dyDescent="0.3">
      <c r="A152">
        <v>150</v>
      </c>
      <c r="AR152" s="4">
        <f t="shared" si="46"/>
        <v>0</v>
      </c>
      <c r="CK152" s="4">
        <f t="shared" si="47"/>
        <v>0</v>
      </c>
      <c r="FL152" s="4">
        <f t="shared" si="48"/>
        <v>0</v>
      </c>
      <c r="FO152" s="4">
        <f t="shared" si="49"/>
        <v>0</v>
      </c>
      <c r="FR152" s="4">
        <f t="shared" si="50"/>
        <v>0</v>
      </c>
      <c r="FU152" s="4">
        <f t="shared" si="51"/>
        <v>0</v>
      </c>
      <c r="FV152" s="4">
        <f t="shared" si="52"/>
        <v>0</v>
      </c>
      <c r="FW152" s="4" t="str">
        <f t="shared" si="45"/>
        <v>ORDINARIO</v>
      </c>
    </row>
    <row r="153" spans="1:179" x14ac:dyDescent="0.3">
      <c r="A153">
        <v>151</v>
      </c>
      <c r="AR153" s="4">
        <f t="shared" si="46"/>
        <v>0</v>
      </c>
      <c r="CK153" s="4">
        <f t="shared" si="47"/>
        <v>0</v>
      </c>
      <c r="FL153" s="4">
        <f t="shared" si="48"/>
        <v>0</v>
      </c>
      <c r="FO153" s="4">
        <f t="shared" si="49"/>
        <v>0</v>
      </c>
      <c r="FR153" s="4">
        <f t="shared" si="50"/>
        <v>0</v>
      </c>
      <c r="FU153" s="4">
        <f t="shared" si="51"/>
        <v>0</v>
      </c>
      <c r="FV153" s="4">
        <f t="shared" si="52"/>
        <v>0</v>
      </c>
      <c r="FW153" s="4" t="str">
        <f t="shared" si="45"/>
        <v>ORDINARIO</v>
      </c>
    </row>
    <row r="154" spans="1:179" x14ac:dyDescent="0.3">
      <c r="A154">
        <v>152</v>
      </c>
      <c r="AR154" s="4">
        <f t="shared" si="46"/>
        <v>0</v>
      </c>
      <c r="CK154" s="4">
        <f t="shared" si="47"/>
        <v>0</v>
      </c>
      <c r="FL154" s="4">
        <f t="shared" si="48"/>
        <v>0</v>
      </c>
      <c r="FO154" s="4">
        <f t="shared" si="49"/>
        <v>0</v>
      </c>
      <c r="FR154" s="4">
        <f t="shared" si="50"/>
        <v>0</v>
      </c>
      <c r="FU154" s="4">
        <f t="shared" si="51"/>
        <v>0</v>
      </c>
      <c r="FV154" s="4">
        <f t="shared" si="52"/>
        <v>0</v>
      </c>
      <c r="FW154" s="4" t="str">
        <f t="shared" si="45"/>
        <v>ORDINARIO</v>
      </c>
    </row>
    <row r="155" spans="1:179" x14ac:dyDescent="0.3">
      <c r="A155">
        <v>153</v>
      </c>
      <c r="AR155" s="4">
        <f t="shared" si="46"/>
        <v>0</v>
      </c>
      <c r="CK155" s="4">
        <f t="shared" si="47"/>
        <v>0</v>
      </c>
      <c r="FL155" s="4">
        <f t="shared" si="48"/>
        <v>0</v>
      </c>
      <c r="FO155" s="4">
        <f t="shared" si="49"/>
        <v>0</v>
      </c>
      <c r="FR155" s="4">
        <f t="shared" si="50"/>
        <v>0</v>
      </c>
      <c r="FU155" s="4">
        <f t="shared" si="51"/>
        <v>0</v>
      </c>
      <c r="FV155" s="4">
        <f t="shared" si="52"/>
        <v>0</v>
      </c>
      <c r="FW155" s="4" t="str">
        <f t="shared" si="45"/>
        <v>ORDINARIO</v>
      </c>
    </row>
    <row r="156" spans="1:179" x14ac:dyDescent="0.3">
      <c r="A156">
        <v>154</v>
      </c>
      <c r="AR156" s="4">
        <f t="shared" si="46"/>
        <v>0</v>
      </c>
      <c r="CK156" s="4">
        <f t="shared" si="47"/>
        <v>0</v>
      </c>
      <c r="FL156" s="4">
        <f t="shared" si="48"/>
        <v>0</v>
      </c>
      <c r="FO156" s="4">
        <f t="shared" si="49"/>
        <v>0</v>
      </c>
      <c r="FR156" s="4">
        <f t="shared" si="50"/>
        <v>0</v>
      </c>
      <c r="FU156" s="4">
        <f t="shared" si="51"/>
        <v>0</v>
      </c>
      <c r="FV156" s="4">
        <f t="shared" si="52"/>
        <v>0</v>
      </c>
      <c r="FW156" s="4" t="str">
        <f t="shared" si="45"/>
        <v>ORDINARIO</v>
      </c>
    </row>
    <row r="157" spans="1:179" x14ac:dyDescent="0.3">
      <c r="A157">
        <v>155</v>
      </c>
      <c r="AR157" s="4">
        <f t="shared" si="46"/>
        <v>0</v>
      </c>
      <c r="CK157" s="4">
        <f t="shared" si="47"/>
        <v>0</v>
      </c>
      <c r="FL157" s="4">
        <f t="shared" si="48"/>
        <v>0</v>
      </c>
      <c r="FO157" s="4">
        <f t="shared" si="49"/>
        <v>0</v>
      </c>
      <c r="FR157" s="4">
        <f t="shared" si="50"/>
        <v>0</v>
      </c>
      <c r="FU157" s="4">
        <f t="shared" si="51"/>
        <v>0</v>
      </c>
      <c r="FV157" s="4">
        <f t="shared" si="52"/>
        <v>0</v>
      </c>
      <c r="FW157" s="4" t="str">
        <f t="shared" si="45"/>
        <v>ORDINARIO</v>
      </c>
    </row>
    <row r="158" spans="1:179" x14ac:dyDescent="0.3">
      <c r="A158">
        <v>156</v>
      </c>
      <c r="AR158" s="4">
        <f t="shared" si="46"/>
        <v>0</v>
      </c>
      <c r="CK158" s="4">
        <f t="shared" si="47"/>
        <v>0</v>
      </c>
      <c r="FL158" s="4">
        <f t="shared" si="48"/>
        <v>0</v>
      </c>
      <c r="FO158" s="4">
        <f t="shared" si="49"/>
        <v>0</v>
      </c>
      <c r="FR158" s="4">
        <f t="shared" si="50"/>
        <v>0</v>
      </c>
      <c r="FU158" s="4">
        <f t="shared" si="51"/>
        <v>0</v>
      </c>
      <c r="FV158" s="4">
        <f t="shared" si="52"/>
        <v>0</v>
      </c>
      <c r="FW158" s="4" t="str">
        <f t="shared" si="45"/>
        <v>ORDINARIO</v>
      </c>
    </row>
    <row r="159" spans="1:179" x14ac:dyDescent="0.3">
      <c r="A159">
        <v>157</v>
      </c>
      <c r="AR159" s="4">
        <f t="shared" si="46"/>
        <v>0</v>
      </c>
      <c r="CK159" s="4">
        <f t="shared" si="47"/>
        <v>0</v>
      </c>
      <c r="FL159" s="4">
        <f t="shared" si="48"/>
        <v>0</v>
      </c>
      <c r="FO159" s="4">
        <f t="shared" si="49"/>
        <v>0</v>
      </c>
      <c r="FR159" s="4">
        <f t="shared" si="50"/>
        <v>0</v>
      </c>
      <c r="FU159" s="4">
        <f t="shared" si="51"/>
        <v>0</v>
      </c>
      <c r="FV159" s="4">
        <f t="shared" si="52"/>
        <v>0</v>
      </c>
      <c r="FW159" s="4" t="str">
        <f t="shared" si="45"/>
        <v>ORDINARIO</v>
      </c>
    </row>
    <row r="160" spans="1:179" x14ac:dyDescent="0.3">
      <c r="A160">
        <v>158</v>
      </c>
      <c r="AR160" s="4">
        <f t="shared" si="46"/>
        <v>0</v>
      </c>
      <c r="CK160" s="4">
        <f t="shared" si="47"/>
        <v>0</v>
      </c>
      <c r="FL160" s="4">
        <f t="shared" si="48"/>
        <v>0</v>
      </c>
      <c r="FO160" s="4">
        <f t="shared" si="49"/>
        <v>0</v>
      </c>
      <c r="FR160" s="4">
        <f t="shared" si="50"/>
        <v>0</v>
      </c>
      <c r="FU160" s="4">
        <f t="shared" si="51"/>
        <v>0</v>
      </c>
      <c r="FV160" s="4">
        <f t="shared" si="52"/>
        <v>0</v>
      </c>
      <c r="FW160" s="4" t="str">
        <f t="shared" si="45"/>
        <v>ORDINARIO</v>
      </c>
    </row>
    <row r="161" spans="1:179" x14ac:dyDescent="0.3">
      <c r="A161">
        <v>159</v>
      </c>
      <c r="AR161" s="4">
        <f t="shared" si="46"/>
        <v>0</v>
      </c>
      <c r="CK161" s="4">
        <f t="shared" si="47"/>
        <v>0</v>
      </c>
      <c r="FL161" s="4">
        <f t="shared" si="48"/>
        <v>0</v>
      </c>
      <c r="FO161" s="4">
        <f t="shared" si="49"/>
        <v>0</v>
      </c>
      <c r="FR161" s="4">
        <f t="shared" si="50"/>
        <v>0</v>
      </c>
      <c r="FU161" s="4">
        <f t="shared" si="51"/>
        <v>0</v>
      </c>
      <c r="FV161" s="4">
        <f t="shared" si="52"/>
        <v>0</v>
      </c>
      <c r="FW161" s="4" t="str">
        <f t="shared" si="45"/>
        <v>ORDINARIO</v>
      </c>
    </row>
    <row r="162" spans="1:179" x14ac:dyDescent="0.3">
      <c r="A162">
        <v>160</v>
      </c>
      <c r="AR162" s="4">
        <f t="shared" si="46"/>
        <v>0</v>
      </c>
      <c r="CK162" s="4">
        <f t="shared" si="47"/>
        <v>0</v>
      </c>
      <c r="FL162" s="4">
        <f t="shared" si="48"/>
        <v>0</v>
      </c>
      <c r="FO162" s="4">
        <f t="shared" si="49"/>
        <v>0</v>
      </c>
      <c r="FR162" s="4">
        <f t="shared" si="50"/>
        <v>0</v>
      </c>
      <c r="FU162" s="4">
        <f t="shared" si="51"/>
        <v>0</v>
      </c>
      <c r="FV162" s="4">
        <f t="shared" si="52"/>
        <v>0</v>
      </c>
      <c r="FW162" s="4" t="str">
        <f t="shared" si="45"/>
        <v>ORDINARIO</v>
      </c>
    </row>
    <row r="163" spans="1:179" x14ac:dyDescent="0.3">
      <c r="A163">
        <v>161</v>
      </c>
      <c r="AR163" s="4">
        <f t="shared" ref="AR163:AR194" si="53">+AS163+AU163+BE163+CD163+CE163+CF163+CG163+CH163+CI163+CW163</f>
        <v>0</v>
      </c>
      <c r="CK163" s="4">
        <f t="shared" si="47"/>
        <v>0</v>
      </c>
      <c r="FL163" s="4">
        <f t="shared" si="48"/>
        <v>0</v>
      </c>
      <c r="FO163" s="4">
        <f t="shared" si="49"/>
        <v>0</v>
      </c>
      <c r="FR163" s="4">
        <f t="shared" si="50"/>
        <v>0</v>
      </c>
      <c r="FU163" s="4">
        <f t="shared" si="51"/>
        <v>0</v>
      </c>
      <c r="FV163" s="4">
        <f t="shared" si="52"/>
        <v>0</v>
      </c>
      <c r="FW163" s="4" t="str">
        <f t="shared" si="45"/>
        <v>ORDINARIO</v>
      </c>
    </row>
    <row r="164" spans="1:179" x14ac:dyDescent="0.3">
      <c r="A164">
        <v>162</v>
      </c>
      <c r="AR164" s="4">
        <f t="shared" si="53"/>
        <v>0</v>
      </c>
      <c r="CK164" s="4">
        <f t="shared" si="47"/>
        <v>0</v>
      </c>
      <c r="FL164" s="4">
        <f t="shared" si="48"/>
        <v>0</v>
      </c>
      <c r="FO164" s="4">
        <f t="shared" si="49"/>
        <v>0</v>
      </c>
      <c r="FR164" s="4">
        <f t="shared" si="50"/>
        <v>0</v>
      </c>
      <c r="FU164" s="4">
        <f t="shared" si="51"/>
        <v>0</v>
      </c>
      <c r="FV164" s="4">
        <f t="shared" si="52"/>
        <v>0</v>
      </c>
      <c r="FW164" s="4" t="str">
        <f t="shared" si="45"/>
        <v>ORDINARIO</v>
      </c>
    </row>
    <row r="165" spans="1:179" x14ac:dyDescent="0.3">
      <c r="A165">
        <v>163</v>
      </c>
      <c r="AR165" s="4">
        <f t="shared" si="53"/>
        <v>0</v>
      </c>
      <c r="CK165" s="4">
        <f t="shared" si="47"/>
        <v>0</v>
      </c>
      <c r="FL165" s="4">
        <f t="shared" si="48"/>
        <v>0</v>
      </c>
      <c r="FO165" s="4">
        <f t="shared" si="49"/>
        <v>0</v>
      </c>
      <c r="FR165" s="4">
        <f t="shared" si="50"/>
        <v>0</v>
      </c>
      <c r="FU165" s="4">
        <f t="shared" si="51"/>
        <v>0</v>
      </c>
      <c r="FV165" s="4">
        <f t="shared" si="52"/>
        <v>0</v>
      </c>
      <c r="FW165" s="4" t="str">
        <f t="shared" si="45"/>
        <v>ORDINARIO</v>
      </c>
    </row>
    <row r="166" spans="1:179" x14ac:dyDescent="0.3">
      <c r="A166">
        <v>164</v>
      </c>
      <c r="AR166" s="4">
        <f t="shared" si="53"/>
        <v>0</v>
      </c>
      <c r="CK166" s="4">
        <f t="shared" si="47"/>
        <v>0</v>
      </c>
      <c r="FL166" s="4">
        <f t="shared" si="48"/>
        <v>0</v>
      </c>
      <c r="FO166" s="4">
        <f t="shared" si="49"/>
        <v>0</v>
      </c>
      <c r="FR166" s="4">
        <f t="shared" si="50"/>
        <v>0</v>
      </c>
      <c r="FU166" s="4">
        <f t="shared" si="51"/>
        <v>0</v>
      </c>
      <c r="FV166" s="4">
        <f t="shared" si="52"/>
        <v>0</v>
      </c>
      <c r="FW166" s="4" t="str">
        <f t="shared" si="45"/>
        <v>ORDINARIO</v>
      </c>
    </row>
    <row r="167" spans="1:179" x14ac:dyDescent="0.3">
      <c r="A167">
        <v>165</v>
      </c>
      <c r="AR167" s="4">
        <f t="shared" si="53"/>
        <v>0</v>
      </c>
      <c r="CK167" s="4">
        <f t="shared" si="47"/>
        <v>0</v>
      </c>
      <c r="FL167" s="4">
        <f t="shared" si="48"/>
        <v>0</v>
      </c>
      <c r="FO167" s="4">
        <f t="shared" si="49"/>
        <v>0</v>
      </c>
      <c r="FR167" s="4">
        <f t="shared" si="50"/>
        <v>0</v>
      </c>
      <c r="FU167" s="4">
        <f t="shared" si="51"/>
        <v>0</v>
      </c>
      <c r="FV167" s="4">
        <f t="shared" si="52"/>
        <v>0</v>
      </c>
      <c r="FW167" s="4" t="str">
        <f t="shared" si="45"/>
        <v>ORDINARIO</v>
      </c>
    </row>
    <row r="168" spans="1:179" x14ac:dyDescent="0.3">
      <c r="A168">
        <v>166</v>
      </c>
      <c r="AR168" s="4">
        <f t="shared" si="53"/>
        <v>0</v>
      </c>
      <c r="CK168" s="4">
        <f t="shared" si="47"/>
        <v>0</v>
      </c>
      <c r="FL168" s="4">
        <f t="shared" si="48"/>
        <v>0</v>
      </c>
      <c r="FO168" s="4">
        <f t="shared" si="49"/>
        <v>0</v>
      </c>
      <c r="FR168" s="4">
        <f t="shared" si="50"/>
        <v>0</v>
      </c>
      <c r="FU168" s="4">
        <f t="shared" si="51"/>
        <v>0</v>
      </c>
      <c r="FV168" s="4">
        <f t="shared" si="52"/>
        <v>0</v>
      </c>
      <c r="FW168" s="4" t="str">
        <f t="shared" si="45"/>
        <v>ORDINARIO</v>
      </c>
    </row>
    <row r="169" spans="1:179" x14ac:dyDescent="0.3">
      <c r="A169">
        <v>167</v>
      </c>
      <c r="AR169" s="4">
        <f t="shared" si="53"/>
        <v>0</v>
      </c>
      <c r="CK169" s="4">
        <f t="shared" si="47"/>
        <v>0</v>
      </c>
      <c r="FL169" s="4">
        <f t="shared" si="48"/>
        <v>0</v>
      </c>
      <c r="FO169" s="4">
        <f t="shared" si="49"/>
        <v>0</v>
      </c>
      <c r="FR169" s="4">
        <f t="shared" si="50"/>
        <v>0</v>
      </c>
      <c r="FU169" s="4">
        <f t="shared" si="51"/>
        <v>0</v>
      </c>
      <c r="FV169" s="4">
        <f t="shared" si="52"/>
        <v>0</v>
      </c>
      <c r="FW169" s="4" t="str">
        <f t="shared" si="45"/>
        <v>ORDINARIO</v>
      </c>
    </row>
    <row r="170" spans="1:179" x14ac:dyDescent="0.3">
      <c r="A170">
        <v>168</v>
      </c>
      <c r="AR170" s="4">
        <f t="shared" si="53"/>
        <v>0</v>
      </c>
      <c r="CK170" s="4">
        <f t="shared" si="47"/>
        <v>0</v>
      </c>
      <c r="FL170" s="4">
        <f t="shared" si="48"/>
        <v>0</v>
      </c>
      <c r="FO170" s="4">
        <f t="shared" si="49"/>
        <v>0</v>
      </c>
      <c r="FR170" s="4">
        <f t="shared" si="50"/>
        <v>0</v>
      </c>
      <c r="FU170" s="4">
        <f t="shared" si="51"/>
        <v>0</v>
      </c>
      <c r="FV170" s="4">
        <f t="shared" si="52"/>
        <v>0</v>
      </c>
      <c r="FW170" s="4" t="str">
        <f t="shared" si="45"/>
        <v>ORDINARIO</v>
      </c>
    </row>
    <row r="171" spans="1:179" x14ac:dyDescent="0.3">
      <c r="A171">
        <v>169</v>
      </c>
      <c r="AR171" s="4">
        <f t="shared" si="53"/>
        <v>0</v>
      </c>
      <c r="CK171" s="4">
        <f t="shared" si="47"/>
        <v>0</v>
      </c>
      <c r="FL171" s="4">
        <f t="shared" si="48"/>
        <v>0</v>
      </c>
      <c r="FO171" s="4">
        <f t="shared" si="49"/>
        <v>0</v>
      </c>
      <c r="FR171" s="4">
        <f t="shared" si="50"/>
        <v>0</v>
      </c>
      <c r="FU171" s="4">
        <f t="shared" si="51"/>
        <v>0</v>
      </c>
      <c r="FV171" s="4">
        <f t="shared" si="52"/>
        <v>0</v>
      </c>
      <c r="FW171" s="4" t="str">
        <f t="shared" si="45"/>
        <v>ORDINARIO</v>
      </c>
    </row>
    <row r="172" spans="1:179" x14ac:dyDescent="0.3">
      <c r="A172">
        <v>170</v>
      </c>
      <c r="AR172" s="4">
        <f t="shared" si="53"/>
        <v>0</v>
      </c>
      <c r="CK172" s="4">
        <f t="shared" si="47"/>
        <v>0</v>
      </c>
      <c r="FL172" s="4">
        <f t="shared" si="48"/>
        <v>0</v>
      </c>
      <c r="FO172" s="4">
        <f t="shared" si="49"/>
        <v>0</v>
      </c>
      <c r="FR172" s="4">
        <f t="shared" si="50"/>
        <v>0</v>
      </c>
      <c r="FU172" s="4">
        <f t="shared" si="51"/>
        <v>0</v>
      </c>
      <c r="FV172" s="4">
        <f t="shared" si="52"/>
        <v>0</v>
      </c>
      <c r="FW172" s="4" t="str">
        <f t="shared" si="45"/>
        <v>ORDINARIO</v>
      </c>
    </row>
    <row r="173" spans="1:179" x14ac:dyDescent="0.3">
      <c r="A173">
        <v>171</v>
      </c>
      <c r="AR173" s="4">
        <f t="shared" si="53"/>
        <v>0</v>
      </c>
      <c r="CK173" s="4">
        <f t="shared" si="47"/>
        <v>0</v>
      </c>
      <c r="FL173" s="4">
        <f t="shared" si="48"/>
        <v>0</v>
      </c>
      <c r="FO173" s="4">
        <f t="shared" si="49"/>
        <v>0</v>
      </c>
      <c r="FR173" s="4">
        <f t="shared" si="50"/>
        <v>0</v>
      </c>
      <c r="FU173" s="4">
        <f t="shared" si="51"/>
        <v>0</v>
      </c>
      <c r="FV173" s="4">
        <f t="shared" si="52"/>
        <v>0</v>
      </c>
      <c r="FW173" s="4" t="str">
        <f t="shared" si="45"/>
        <v>ORDINARIO</v>
      </c>
    </row>
    <row r="174" spans="1:179" x14ac:dyDescent="0.3">
      <c r="A174">
        <v>172</v>
      </c>
      <c r="AR174" s="4">
        <f t="shared" si="53"/>
        <v>0</v>
      </c>
      <c r="CK174" s="4">
        <f t="shared" ref="CK174:CK198" si="54">+CL174+CN174+CO174+CP174+CQ174</f>
        <v>0</v>
      </c>
      <c r="FL174" s="4">
        <f t="shared" ref="FL174:FL198" si="55">+FK174/3000</f>
        <v>0</v>
      </c>
      <c r="FO174" s="4">
        <f t="shared" ref="FO174:FO198" si="56">+FN174/1400</f>
        <v>0</v>
      </c>
      <c r="FR174" s="4">
        <f t="shared" ref="FR174:FR198" si="57">+FQ174/2000</f>
        <v>0</v>
      </c>
      <c r="FU174" s="4">
        <f t="shared" ref="FU174:FU198" si="58">+FT174/15000</f>
        <v>0</v>
      </c>
      <c r="FV174" s="4">
        <f t="shared" ref="FV174:FV198" si="59">+FL174+FO174+FR174+FU174</f>
        <v>0</v>
      </c>
      <c r="FW174" s="4" t="str">
        <f t="shared" si="45"/>
        <v>ORDINARIO</v>
      </c>
    </row>
    <row r="175" spans="1:179" x14ac:dyDescent="0.3">
      <c r="A175">
        <v>173</v>
      </c>
      <c r="AR175" s="4">
        <f t="shared" si="53"/>
        <v>0</v>
      </c>
      <c r="CK175" s="4">
        <f t="shared" si="54"/>
        <v>0</v>
      </c>
      <c r="FL175" s="4">
        <f t="shared" si="55"/>
        <v>0</v>
      </c>
      <c r="FO175" s="4">
        <f t="shared" si="56"/>
        <v>0</v>
      </c>
      <c r="FR175" s="4">
        <f t="shared" si="57"/>
        <v>0</v>
      </c>
      <c r="FU175" s="4">
        <f t="shared" si="58"/>
        <v>0</v>
      </c>
      <c r="FV175" s="4">
        <f t="shared" si="59"/>
        <v>0</v>
      </c>
      <c r="FW175" s="4" t="str">
        <f t="shared" si="45"/>
        <v>ORDINARIO</v>
      </c>
    </row>
    <row r="176" spans="1:179" x14ac:dyDescent="0.3">
      <c r="A176">
        <v>174</v>
      </c>
      <c r="AR176" s="4">
        <f t="shared" si="53"/>
        <v>0</v>
      </c>
      <c r="CK176" s="4">
        <f t="shared" si="54"/>
        <v>0</v>
      </c>
      <c r="FL176" s="4">
        <f t="shared" si="55"/>
        <v>0</v>
      </c>
      <c r="FO176" s="4">
        <f t="shared" si="56"/>
        <v>0</v>
      </c>
      <c r="FR176" s="4">
        <f t="shared" si="57"/>
        <v>0</v>
      </c>
      <c r="FU176" s="4">
        <f t="shared" si="58"/>
        <v>0</v>
      </c>
      <c r="FV176" s="4">
        <f t="shared" si="59"/>
        <v>0</v>
      </c>
      <c r="FW176" s="4" t="str">
        <f t="shared" si="45"/>
        <v>ORDINARIO</v>
      </c>
    </row>
    <row r="177" spans="1:179" x14ac:dyDescent="0.3">
      <c r="A177">
        <v>175</v>
      </c>
      <c r="AR177" s="4">
        <f t="shared" si="53"/>
        <v>0</v>
      </c>
      <c r="CK177" s="4">
        <f t="shared" si="54"/>
        <v>0</v>
      </c>
      <c r="FL177" s="4">
        <f t="shared" si="55"/>
        <v>0</v>
      </c>
      <c r="FO177" s="4">
        <f t="shared" si="56"/>
        <v>0</v>
      </c>
      <c r="FR177" s="4">
        <f t="shared" si="57"/>
        <v>0</v>
      </c>
      <c r="FU177" s="4">
        <f t="shared" si="58"/>
        <v>0</v>
      </c>
      <c r="FV177" s="4">
        <f t="shared" si="59"/>
        <v>0</v>
      </c>
      <c r="FW177" s="4" t="str">
        <f t="shared" si="45"/>
        <v>ORDINARIO</v>
      </c>
    </row>
    <row r="178" spans="1:179" x14ac:dyDescent="0.3">
      <c r="A178">
        <v>176</v>
      </c>
      <c r="AR178" s="4">
        <f t="shared" si="53"/>
        <v>0</v>
      </c>
      <c r="CK178" s="4">
        <f t="shared" si="54"/>
        <v>0</v>
      </c>
      <c r="FL178" s="4">
        <f t="shared" si="55"/>
        <v>0</v>
      </c>
      <c r="FO178" s="4">
        <f t="shared" si="56"/>
        <v>0</v>
      </c>
      <c r="FR178" s="4">
        <f t="shared" si="57"/>
        <v>0</v>
      </c>
      <c r="FU178" s="4">
        <f t="shared" si="58"/>
        <v>0</v>
      </c>
      <c r="FV178" s="4">
        <f t="shared" si="59"/>
        <v>0</v>
      </c>
      <c r="FW178" s="4" t="str">
        <f t="shared" si="45"/>
        <v>ORDINARIO</v>
      </c>
    </row>
    <row r="179" spans="1:179" x14ac:dyDescent="0.3">
      <c r="A179">
        <v>177</v>
      </c>
      <c r="AR179" s="4">
        <f t="shared" si="53"/>
        <v>0</v>
      </c>
      <c r="CK179" s="4">
        <f t="shared" si="54"/>
        <v>0</v>
      </c>
      <c r="FL179" s="4">
        <f t="shared" si="55"/>
        <v>0</v>
      </c>
      <c r="FO179" s="4">
        <f t="shared" si="56"/>
        <v>0</v>
      </c>
      <c r="FR179" s="4">
        <f t="shared" si="57"/>
        <v>0</v>
      </c>
      <c r="FU179" s="4">
        <f t="shared" si="58"/>
        <v>0</v>
      </c>
      <c r="FV179" s="4">
        <f t="shared" si="59"/>
        <v>0</v>
      </c>
      <c r="FW179" s="4" t="str">
        <f t="shared" si="45"/>
        <v>ORDINARIO</v>
      </c>
    </row>
    <row r="180" spans="1:179" x14ac:dyDescent="0.3">
      <c r="A180">
        <v>178</v>
      </c>
      <c r="AR180" s="4">
        <f t="shared" si="53"/>
        <v>0</v>
      </c>
      <c r="CK180" s="4">
        <f t="shared" si="54"/>
        <v>0</v>
      </c>
      <c r="FL180" s="4">
        <f t="shared" si="55"/>
        <v>0</v>
      </c>
      <c r="FO180" s="4">
        <f t="shared" si="56"/>
        <v>0</v>
      </c>
      <c r="FR180" s="4">
        <f t="shared" si="57"/>
        <v>0</v>
      </c>
      <c r="FU180" s="4">
        <f t="shared" si="58"/>
        <v>0</v>
      </c>
      <c r="FV180" s="4">
        <f t="shared" si="59"/>
        <v>0</v>
      </c>
      <c r="FW180" s="4" t="str">
        <f t="shared" si="45"/>
        <v>ORDINARIO</v>
      </c>
    </row>
    <row r="181" spans="1:179" x14ac:dyDescent="0.3">
      <c r="A181">
        <v>179</v>
      </c>
      <c r="AR181" s="4">
        <f t="shared" si="53"/>
        <v>0</v>
      </c>
      <c r="CK181" s="4">
        <f t="shared" si="54"/>
        <v>0</v>
      </c>
      <c r="FL181" s="4">
        <f t="shared" si="55"/>
        <v>0</v>
      </c>
      <c r="FO181" s="4">
        <f t="shared" si="56"/>
        <v>0</v>
      </c>
      <c r="FR181" s="4">
        <f t="shared" si="57"/>
        <v>0</v>
      </c>
      <c r="FU181" s="4">
        <f t="shared" si="58"/>
        <v>0</v>
      </c>
      <c r="FV181" s="4">
        <f t="shared" si="59"/>
        <v>0</v>
      </c>
      <c r="FW181" s="4" t="str">
        <f t="shared" si="45"/>
        <v>ORDINARIO</v>
      </c>
    </row>
    <row r="182" spans="1:179" x14ac:dyDescent="0.3">
      <c r="A182">
        <v>180</v>
      </c>
      <c r="AR182" s="4">
        <f t="shared" si="53"/>
        <v>0</v>
      </c>
      <c r="CK182" s="4">
        <f t="shared" si="54"/>
        <v>0</v>
      </c>
      <c r="FL182" s="4">
        <f t="shared" si="55"/>
        <v>0</v>
      </c>
      <c r="FO182" s="4">
        <f t="shared" si="56"/>
        <v>0</v>
      </c>
      <c r="FR182" s="4">
        <f t="shared" si="57"/>
        <v>0</v>
      </c>
      <c r="FU182" s="4">
        <f t="shared" si="58"/>
        <v>0</v>
      </c>
      <c r="FV182" s="4">
        <f t="shared" si="59"/>
        <v>0</v>
      </c>
      <c r="FW182" s="4" t="str">
        <f t="shared" si="45"/>
        <v>ORDINARIO</v>
      </c>
    </row>
    <row r="183" spans="1:179" x14ac:dyDescent="0.3">
      <c r="A183">
        <v>181</v>
      </c>
      <c r="AR183" s="4">
        <f t="shared" si="53"/>
        <v>0</v>
      </c>
      <c r="CK183" s="4">
        <f t="shared" si="54"/>
        <v>0</v>
      </c>
      <c r="FL183" s="4">
        <f t="shared" si="55"/>
        <v>0</v>
      </c>
      <c r="FO183" s="4">
        <f t="shared" si="56"/>
        <v>0</v>
      </c>
      <c r="FR183" s="4">
        <f t="shared" si="57"/>
        <v>0</v>
      </c>
      <c r="FU183" s="4">
        <f t="shared" si="58"/>
        <v>0</v>
      </c>
      <c r="FV183" s="4">
        <f t="shared" si="59"/>
        <v>0</v>
      </c>
      <c r="FW183" s="4" t="str">
        <f t="shared" si="45"/>
        <v>ORDINARIO</v>
      </c>
    </row>
    <row r="184" spans="1:179" x14ac:dyDescent="0.3">
      <c r="A184">
        <v>182</v>
      </c>
      <c r="AR184" s="4">
        <f t="shared" si="53"/>
        <v>0</v>
      </c>
      <c r="CK184" s="4">
        <f t="shared" si="54"/>
        <v>0</v>
      </c>
      <c r="FL184" s="4">
        <f t="shared" si="55"/>
        <v>0</v>
      </c>
      <c r="FO184" s="4">
        <f t="shared" si="56"/>
        <v>0</v>
      </c>
      <c r="FR184" s="4">
        <f t="shared" si="57"/>
        <v>0</v>
      </c>
      <c r="FU184" s="4">
        <f t="shared" si="58"/>
        <v>0</v>
      </c>
      <c r="FV184" s="4">
        <f t="shared" si="59"/>
        <v>0</v>
      </c>
      <c r="FW184" s="4" t="str">
        <f t="shared" si="45"/>
        <v>ORDINARIO</v>
      </c>
    </row>
    <row r="185" spans="1:179" x14ac:dyDescent="0.3">
      <c r="A185">
        <v>183</v>
      </c>
      <c r="AR185" s="4">
        <f t="shared" si="53"/>
        <v>0</v>
      </c>
      <c r="CK185" s="4">
        <f t="shared" si="54"/>
        <v>0</v>
      </c>
      <c r="FL185" s="4">
        <f t="shared" si="55"/>
        <v>0</v>
      </c>
      <c r="FO185" s="4">
        <f t="shared" si="56"/>
        <v>0</v>
      </c>
      <c r="FR185" s="4">
        <f t="shared" si="57"/>
        <v>0</v>
      </c>
      <c r="FU185" s="4">
        <f t="shared" si="58"/>
        <v>0</v>
      </c>
      <c r="FV185" s="4">
        <f t="shared" si="59"/>
        <v>0</v>
      </c>
      <c r="FW185" s="4" t="str">
        <f t="shared" si="45"/>
        <v>ORDINARIO</v>
      </c>
    </row>
    <row r="186" spans="1:179" x14ac:dyDescent="0.3">
      <c r="A186">
        <v>184</v>
      </c>
      <c r="AR186" s="4">
        <f t="shared" si="53"/>
        <v>0</v>
      </c>
      <c r="CK186" s="4">
        <f t="shared" si="54"/>
        <v>0</v>
      </c>
      <c r="FL186" s="4">
        <f t="shared" si="55"/>
        <v>0</v>
      </c>
      <c r="FO186" s="4">
        <f t="shared" si="56"/>
        <v>0</v>
      </c>
      <c r="FR186" s="4">
        <f t="shared" si="57"/>
        <v>0</v>
      </c>
      <c r="FU186" s="4">
        <f t="shared" si="58"/>
        <v>0</v>
      </c>
      <c r="FV186" s="4">
        <f t="shared" si="59"/>
        <v>0</v>
      </c>
      <c r="FW186" s="4" t="str">
        <f t="shared" si="45"/>
        <v>ORDINARIO</v>
      </c>
    </row>
    <row r="187" spans="1:179" x14ac:dyDescent="0.3">
      <c r="A187">
        <v>185</v>
      </c>
      <c r="AR187" s="4">
        <f t="shared" si="53"/>
        <v>0</v>
      </c>
      <c r="CK187" s="4">
        <f t="shared" si="54"/>
        <v>0</v>
      </c>
      <c r="FL187" s="4">
        <f t="shared" si="55"/>
        <v>0</v>
      </c>
      <c r="FO187" s="4">
        <f t="shared" si="56"/>
        <v>0</v>
      </c>
      <c r="FR187" s="4">
        <f t="shared" si="57"/>
        <v>0</v>
      </c>
      <c r="FU187" s="4">
        <f t="shared" si="58"/>
        <v>0</v>
      </c>
      <c r="FV187" s="4">
        <f t="shared" si="59"/>
        <v>0</v>
      </c>
      <c r="FW187" s="4" t="str">
        <f t="shared" si="45"/>
        <v>ORDINARIO</v>
      </c>
    </row>
    <row r="188" spans="1:179" x14ac:dyDescent="0.3">
      <c r="A188">
        <v>186</v>
      </c>
      <c r="AR188" s="4">
        <f t="shared" si="53"/>
        <v>0</v>
      </c>
      <c r="CK188" s="4">
        <f t="shared" si="54"/>
        <v>0</v>
      </c>
      <c r="FL188" s="4">
        <f t="shared" si="55"/>
        <v>0</v>
      </c>
      <c r="FO188" s="4">
        <f t="shared" si="56"/>
        <v>0</v>
      </c>
      <c r="FR188" s="4">
        <f t="shared" si="57"/>
        <v>0</v>
      </c>
      <c r="FU188" s="4">
        <f t="shared" si="58"/>
        <v>0</v>
      </c>
      <c r="FV188" s="4">
        <f t="shared" si="59"/>
        <v>0</v>
      </c>
      <c r="FW188" s="4" t="str">
        <f t="shared" si="45"/>
        <v>ORDINARIO</v>
      </c>
    </row>
    <row r="189" spans="1:179" x14ac:dyDescent="0.3">
      <c r="A189">
        <v>187</v>
      </c>
      <c r="AR189" s="4">
        <f t="shared" si="53"/>
        <v>0</v>
      </c>
      <c r="CK189" s="4">
        <f t="shared" si="54"/>
        <v>0</v>
      </c>
      <c r="FL189" s="4">
        <f t="shared" si="55"/>
        <v>0</v>
      </c>
      <c r="FO189" s="4">
        <f t="shared" si="56"/>
        <v>0</v>
      </c>
      <c r="FR189" s="4">
        <f t="shared" si="57"/>
        <v>0</v>
      </c>
      <c r="FU189" s="4">
        <f t="shared" si="58"/>
        <v>0</v>
      </c>
      <c r="FV189" s="4">
        <f t="shared" si="59"/>
        <v>0</v>
      </c>
      <c r="FW189" s="4" t="str">
        <f t="shared" si="45"/>
        <v>ORDINARIO</v>
      </c>
    </row>
    <row r="190" spans="1:179" x14ac:dyDescent="0.3">
      <c r="A190">
        <v>188</v>
      </c>
      <c r="AR190" s="4">
        <f t="shared" si="53"/>
        <v>0</v>
      </c>
      <c r="CK190" s="4">
        <f t="shared" si="54"/>
        <v>0</v>
      </c>
      <c r="FL190" s="4">
        <f t="shared" si="55"/>
        <v>0</v>
      </c>
      <c r="FO190" s="4">
        <f t="shared" si="56"/>
        <v>0</v>
      </c>
      <c r="FR190" s="4">
        <f t="shared" si="57"/>
        <v>0</v>
      </c>
      <c r="FU190" s="4">
        <f t="shared" si="58"/>
        <v>0</v>
      </c>
      <c r="FV190" s="4">
        <f t="shared" si="59"/>
        <v>0</v>
      </c>
      <c r="FW190" s="4" t="str">
        <f t="shared" si="45"/>
        <v>ORDINARIO</v>
      </c>
    </row>
    <row r="191" spans="1:179" x14ac:dyDescent="0.3">
      <c r="A191">
        <v>189</v>
      </c>
      <c r="AR191" s="4">
        <f t="shared" si="53"/>
        <v>0</v>
      </c>
      <c r="CK191" s="4">
        <f t="shared" si="54"/>
        <v>0</v>
      </c>
      <c r="FL191" s="4">
        <f t="shared" si="55"/>
        <v>0</v>
      </c>
      <c r="FO191" s="4">
        <f t="shared" si="56"/>
        <v>0</v>
      </c>
      <c r="FR191" s="4">
        <f t="shared" si="57"/>
        <v>0</v>
      </c>
      <c r="FU191" s="4">
        <f t="shared" si="58"/>
        <v>0</v>
      </c>
      <c r="FV191" s="4">
        <f t="shared" si="59"/>
        <v>0</v>
      </c>
      <c r="FW191" s="4" t="str">
        <f t="shared" si="45"/>
        <v>ORDINARIO</v>
      </c>
    </row>
    <row r="192" spans="1:179" x14ac:dyDescent="0.3">
      <c r="A192">
        <v>190</v>
      </c>
      <c r="AR192" s="4">
        <f t="shared" si="53"/>
        <v>0</v>
      </c>
      <c r="CK192" s="4">
        <f t="shared" si="54"/>
        <v>0</v>
      </c>
      <c r="FL192" s="4">
        <f t="shared" si="55"/>
        <v>0</v>
      </c>
      <c r="FO192" s="4">
        <f t="shared" si="56"/>
        <v>0</v>
      </c>
      <c r="FR192" s="4">
        <f t="shared" si="57"/>
        <v>0</v>
      </c>
      <c r="FU192" s="4">
        <f t="shared" si="58"/>
        <v>0</v>
      </c>
      <c r="FV192" s="4">
        <f t="shared" si="59"/>
        <v>0</v>
      </c>
      <c r="FW192" s="4" t="str">
        <f t="shared" ref="FW192:FW198" si="60">IF(W192&gt;=3000,"ALTO",IF(FV192&gt;=1,"ALTO","ORDINARIO"))</f>
        <v>ORDINARIO</v>
      </c>
    </row>
    <row r="193" spans="1:179" x14ac:dyDescent="0.3">
      <c r="A193">
        <v>191</v>
      </c>
      <c r="AR193" s="4">
        <f t="shared" si="53"/>
        <v>0</v>
      </c>
      <c r="CK193" s="4">
        <f t="shared" si="54"/>
        <v>0</v>
      </c>
      <c r="FL193" s="4">
        <f t="shared" si="55"/>
        <v>0</v>
      </c>
      <c r="FO193" s="4">
        <f t="shared" si="56"/>
        <v>0</v>
      </c>
      <c r="FR193" s="4">
        <f t="shared" si="57"/>
        <v>0</v>
      </c>
      <c r="FU193" s="4">
        <f t="shared" si="58"/>
        <v>0</v>
      </c>
      <c r="FV193" s="4">
        <f t="shared" si="59"/>
        <v>0</v>
      </c>
      <c r="FW193" s="4" t="str">
        <f t="shared" si="60"/>
        <v>ORDINARIO</v>
      </c>
    </row>
    <row r="194" spans="1:179" x14ac:dyDescent="0.3">
      <c r="A194">
        <v>192</v>
      </c>
      <c r="AR194" s="4">
        <f t="shared" si="53"/>
        <v>0</v>
      </c>
      <c r="CK194" s="4">
        <f t="shared" si="54"/>
        <v>0</v>
      </c>
      <c r="FL194" s="4">
        <f t="shared" si="55"/>
        <v>0</v>
      </c>
      <c r="FO194" s="4">
        <f t="shared" si="56"/>
        <v>0</v>
      </c>
      <c r="FR194" s="4">
        <f t="shared" si="57"/>
        <v>0</v>
      </c>
      <c r="FU194" s="4">
        <f t="shared" si="58"/>
        <v>0</v>
      </c>
      <c r="FV194" s="4">
        <f t="shared" si="59"/>
        <v>0</v>
      </c>
      <c r="FW194" s="4" t="str">
        <f t="shared" si="60"/>
        <v>ORDINARIO</v>
      </c>
    </row>
    <row r="195" spans="1:179" x14ac:dyDescent="0.3">
      <c r="A195">
        <v>193</v>
      </c>
      <c r="AR195" s="4">
        <f t="shared" ref="AR195:AR198" si="61">+AS195+AU195+BE195+CD195+CE195+CF195+CG195+CH195+CI195+CW195</f>
        <v>0</v>
      </c>
      <c r="CK195" s="4">
        <f t="shared" si="54"/>
        <v>0</v>
      </c>
      <c r="FL195" s="4">
        <f t="shared" si="55"/>
        <v>0</v>
      </c>
      <c r="FO195" s="4">
        <f t="shared" si="56"/>
        <v>0</v>
      </c>
      <c r="FR195" s="4">
        <f t="shared" si="57"/>
        <v>0</v>
      </c>
      <c r="FU195" s="4">
        <f t="shared" si="58"/>
        <v>0</v>
      </c>
      <c r="FV195" s="4">
        <f t="shared" si="59"/>
        <v>0</v>
      </c>
      <c r="FW195" s="4" t="str">
        <f t="shared" si="60"/>
        <v>ORDINARIO</v>
      </c>
    </row>
    <row r="196" spans="1:179" x14ac:dyDescent="0.3">
      <c r="A196">
        <v>194</v>
      </c>
      <c r="AR196" s="4">
        <f t="shared" si="61"/>
        <v>0</v>
      </c>
      <c r="CK196" s="4">
        <f t="shared" si="54"/>
        <v>0</v>
      </c>
      <c r="FL196" s="4">
        <f t="shared" si="55"/>
        <v>0</v>
      </c>
      <c r="FO196" s="4">
        <f t="shared" si="56"/>
        <v>0</v>
      </c>
      <c r="FR196" s="4">
        <f t="shared" si="57"/>
        <v>0</v>
      </c>
      <c r="FU196" s="4">
        <f t="shared" si="58"/>
        <v>0</v>
      </c>
      <c r="FV196" s="4">
        <f t="shared" si="59"/>
        <v>0</v>
      </c>
      <c r="FW196" s="4" t="str">
        <f t="shared" si="60"/>
        <v>ORDINARIO</v>
      </c>
    </row>
    <row r="197" spans="1:179" x14ac:dyDescent="0.3">
      <c r="A197">
        <v>195</v>
      </c>
      <c r="AR197" s="4">
        <f t="shared" si="61"/>
        <v>0</v>
      </c>
      <c r="CK197" s="4">
        <f t="shared" si="54"/>
        <v>0</v>
      </c>
      <c r="FL197" s="4">
        <f t="shared" si="55"/>
        <v>0</v>
      </c>
      <c r="FO197" s="4">
        <f t="shared" si="56"/>
        <v>0</v>
      </c>
      <c r="FR197" s="4">
        <f t="shared" si="57"/>
        <v>0</v>
      </c>
      <c r="FU197" s="4">
        <f t="shared" si="58"/>
        <v>0</v>
      </c>
      <c r="FV197" s="4">
        <f t="shared" si="59"/>
        <v>0</v>
      </c>
      <c r="FW197" s="4" t="str">
        <f t="shared" si="60"/>
        <v>ORDINARIO</v>
      </c>
    </row>
    <row r="198" spans="1:179" x14ac:dyDescent="0.3">
      <c r="A198">
        <v>196</v>
      </c>
      <c r="AR198" s="4">
        <f t="shared" si="61"/>
        <v>0</v>
      </c>
      <c r="CK198" s="4">
        <f t="shared" si="54"/>
        <v>0</v>
      </c>
      <c r="FL198" s="4">
        <f t="shared" si="55"/>
        <v>0</v>
      </c>
      <c r="FO198" s="4">
        <f t="shared" si="56"/>
        <v>0</v>
      </c>
      <c r="FR198" s="4">
        <f t="shared" si="57"/>
        <v>0</v>
      </c>
      <c r="FU198" s="4">
        <f t="shared" si="58"/>
        <v>0</v>
      </c>
      <c r="FV198" s="4">
        <f t="shared" si="59"/>
        <v>0</v>
      </c>
      <c r="FW198" s="4" t="str">
        <f t="shared" si="60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63 D64:AO68 AP64:IM72 B69:AO72 B73:IM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2">
    <dataValidation type="list" allowBlank="1" showInputMessage="1" showErrorMessage="1" sqref="B3:B78 B80:B201" xr:uid="{41C0D522-5D90-43F5-9DB3-E0F81FDE0774}">
      <formula1>"BANCO, BBVA, COMPARTAMOS, DHL, GASOLINERA, GENERAL, GDL, UVP"</formula1>
    </dataValidation>
    <dataValidation type="list" allowBlank="1" showInputMessage="1" showErrorMessage="1" sqref="B79" xr:uid="{D5CD9EE6-9E02-4584-93C4-B4A613E84A37}">
      <formula1>"BANCO, BBVA, COMPARTAMOS, DHL, GASERA,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  <hyperlink ref="Q91" r:id="rId58" xr:uid="{09EA88F6-770D-455C-BEBC-7088DD676E40}"/>
    <hyperlink ref="Q92" r:id="rId59" xr:uid="{67D348E8-45F4-4E03-A649-E51DAC7CCD9D}"/>
    <hyperlink ref="Q93" r:id="rId60" xr:uid="{AF6848FD-3357-4EF6-AE87-797C120C33AF}"/>
    <hyperlink ref="Q94" r:id="rId61" xr:uid="{7FD5C3B5-6934-4004-BED0-1FE5363BD542}"/>
    <hyperlink ref="Q100" r:id="rId62" xr:uid="{AEF7422C-FE06-4678-BB38-292B3DC8A973}"/>
    <hyperlink ref="Q101" r:id="rId63" xr:uid="{3EEC51D1-1175-427A-AD1B-B2FA33DAE2FB}"/>
  </hyperlinks>
  <pageMargins left="0.7" right="0.7" top="0.75" bottom="0.75" header="0.3" footer="0.3"/>
  <pageSetup orientation="portrait" horizontalDpi="4294967294" verticalDpi="0" r:id="rId64"/>
  <drawing r:id="rId65"/>
  <legacyDrawing r:id="rId6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7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JM1" workbookViewId="0">
      <selection activeCell="JQ1" sqref="JQ1"/>
    </sheetView>
  </sheetViews>
  <sheetFormatPr baseColWidth="10" defaultRowHeight="14.4" x14ac:dyDescent="0.3"/>
  <sheetData>
    <row r="1" spans="1:310" x14ac:dyDescent="0.3">
      <c r="A1">
        <f>+BD!A1</f>
        <v>99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GENERAL</v>
      </c>
      <c r="C2" t="str">
        <f>VLOOKUP($A$1,BD!$A$3:$IF$210,3, FALSE)</f>
        <v>PEDRO SALINAS LOAIZA</v>
      </c>
      <c r="D2" t="str">
        <f>VLOOKUP($A$1,BD!$A$3:$IF$210,4, FALSE)</f>
        <v>HOSTAL HACIENDA APULCO, FONDA MARGARITA</v>
      </c>
      <c r="E2" t="str">
        <f>VLOOKUP($A$1,BD!$A$3:$IF$210,5, FALSE)</f>
        <v>SALP5304299D8</v>
      </c>
      <c r="F2">
        <f>VLOOKUP($A$1,BD!$A$3:$IF$210,6, FALSE)</f>
        <v>0</v>
      </c>
      <c r="G2" t="str">
        <f>VLOOKUP($A$1,BD!$A$3:$IF$210,7, FALSE)</f>
        <v>SERVICIO DE HOSPEDAJE Y ALIMENTOS C/ VTA DE BIDIDA ALCOHOLICA</v>
      </c>
      <c r="H2" t="str">
        <f>VLOOKUP($A$1,BD!$A$3:$IF$210,8, FALSE)</f>
        <v>OFRECE SERVICIOS DE ALOJAMIENTO RURAL, CON ACTIVIDADES RECREATIVAS EN CONTACTO CON LA NATURALEZA, COMO CAMINATAS, RECORRIDOS A CABALLO, Y EXPERIENCIAS DE RELAJACIÓN EN UN ENTORNO NATURAL.</v>
      </c>
      <c r="I2" t="str">
        <f>VLOOKUP($A$1,BD!$A$3:$IF$210,9, FALSE)</f>
        <v>CARRETERA ZACAPOAXTLA - APULCO</v>
      </c>
      <c r="J2" t="str">
        <f>VLOOKUP($A$1,BD!$A$3:$IF$210,10, FALSE)</f>
        <v>KM 7</v>
      </c>
      <c r="K2">
        <f>VLOOKUP($A$1,BD!$A$3:$IF$210,11, FALSE)</f>
        <v>0</v>
      </c>
      <c r="L2" t="str">
        <f>VLOOKUP($A$1,BD!$A$3:$IF$210,12, FALSE)</f>
        <v>XALACAPAN</v>
      </c>
      <c r="M2" t="str">
        <f>VLOOKUP($A$1,BD!$A$3:$IF$210,13, FALSE)</f>
        <v>ZACAPOAXTLA</v>
      </c>
      <c r="N2" t="str">
        <f>VLOOKUP($A$1,BD!$A$3:$IF$210,14, FALSE)</f>
        <v>PUEBLA</v>
      </c>
      <c r="O2">
        <f>VLOOKUP($A$1,BD!$A$3:$IF$210,15, FALSE)</f>
        <v>72310</v>
      </c>
      <c r="P2">
        <f>VLOOKUP($A$1,BD!$A$3:$IF$210,16, FALSE)</f>
        <v>2227115150</v>
      </c>
      <c r="Q2" t="str">
        <f>VLOOKUP($A$1,BD!$A$3:$IF$210,17, FALSE)</f>
        <v>hostalapulco@gmail.com</v>
      </c>
      <c r="R2">
        <f>VLOOKUP($A$1,BD!$A$3:$IF$210,18, FALSE)</f>
        <v>5</v>
      </c>
      <c r="S2">
        <f>VLOOKUP($A$1,BD!$A$3:$IF$210,19, FALSE)</f>
        <v>1920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1215.48</v>
      </c>
      <c r="W2">
        <f>VLOOKUP($A$1,BD!$A$3:$IF$210,23, FALSE)</f>
        <v>1215.48</v>
      </c>
      <c r="X2">
        <f>VLOOKUP($A$1,BD!$A$3:$IF$210,24, FALSE)</f>
        <v>1</v>
      </c>
      <c r="Y2">
        <f>VLOOKUP($A$1,BD!$A$3:$IF$210,25, FALSE)</f>
        <v>2</v>
      </c>
      <c r="Z2">
        <f>VLOOKUP($A$1,BD!$A$3:$IF$210,26, FALSE)</f>
        <v>4</v>
      </c>
      <c r="AA2">
        <f>VLOOKUP($A$1,BD!$A$3:$IF$210,27, FALSE)</f>
        <v>1</v>
      </c>
      <c r="AB2">
        <f>VLOOKUP($A$1,BD!$A$3:$IF$210,28, FALSE)</f>
        <v>1</v>
      </c>
      <c r="AC2">
        <f>VLOOKUP($A$1,BD!$A$3:$IF$210,29, FALSE)</f>
        <v>0</v>
      </c>
      <c r="AD2" t="str">
        <f>VLOOKUP($A$1,BD!$A$3:$IF$210,30, FALSE)</f>
        <v>20  CAJONES</v>
      </c>
      <c r="AE2" t="str">
        <f>VLOOKUP($A$1,BD!$A$3:$IF$210,31, FALSE)</f>
        <v>PEDRO SALINAS LOAIZA</v>
      </c>
      <c r="AF2" t="str">
        <f>VLOOKUP($A$1,BD!$A$3:$IF$210,32, FALSE)</f>
        <v>NELYDA ALEJAO FUENTES</v>
      </c>
      <c r="AG2">
        <f>VLOOKUP($A$1,BD!$A$3:$IF$210,33, FALSE)</f>
        <v>20</v>
      </c>
      <c r="AH2">
        <f>VLOOKUP($A$1,BD!$A$3:$IF$210,34, FALSE)</f>
        <v>0</v>
      </c>
      <c r="AI2">
        <f>VLOOKUP($A$1,BD!$A$3:$IF$210,35, FALSE)</f>
        <v>5</v>
      </c>
      <c r="AJ2">
        <f>VLOOKUP($A$1,BD!$A$3:$IF$210,36, FALSE)</f>
        <v>15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3</v>
      </c>
      <c r="AN2">
        <f>VLOOKUP($A$1,BD!$A$3:$IF$210,40, FALSE)</f>
        <v>167</v>
      </c>
      <c r="AO2">
        <f>VLOOKUP($A$1,BD!$A$3:$IF$210,41, FALSE)</f>
        <v>7</v>
      </c>
      <c r="AP2" t="str">
        <f>VLOOKUP($A$1,BD!$A$3:$IF$210,42, FALSE)</f>
        <v>LUNES A DOMINGO</v>
      </c>
      <c r="AQ2" t="str">
        <f>VLOOKUP($A$1,BD!$A$3:$IF$210,43, FALSE)</f>
        <v>24 HORAS</v>
      </c>
      <c r="AR2">
        <f>VLOOKUP($A$1,BD!$A$3:$IF$210,44, FALSE)</f>
        <v>22</v>
      </c>
      <c r="AS2">
        <f>VLOOKUP($A$1,BD!$A$3:$IF$210,45, FALSE)</f>
        <v>2</v>
      </c>
      <c r="AT2" t="str">
        <f>VLOOKUP($A$1,BD!$A$3:$IF$210,46, FALSE)</f>
        <v>RECEPCION</v>
      </c>
      <c r="AU2">
        <f>VLOOKUP($A$1,BD!$A$3:$IF$210,47, FALSE)</f>
        <v>3</v>
      </c>
      <c r="AV2" t="str">
        <f>VLOOKUP($A$1,BD!$A$3:$IF$210,48, FALSE)</f>
        <v>COCINA, TIENDA, RESTAURANTE</v>
      </c>
      <c r="AW2">
        <f>VLOOKUP($A$1,BD!$A$3:$IF$210,49, FALSE)</f>
        <v>3</v>
      </c>
      <c r="AX2">
        <f>VLOOKUP($A$1,BD!$A$3:$IF$210,50, FALSE)</f>
        <v>0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0</v>
      </c>
      <c r="BF2">
        <f>VLOOKUP($A$1,BD!$A$3:$IF$210,58, FALSE)</f>
        <v>0</v>
      </c>
      <c r="BG2">
        <f>VLOOKUP($A$1,BD!$A$3:$IF$210,59, FALSE)</f>
        <v>0</v>
      </c>
      <c r="BH2">
        <f>VLOOKUP($A$1,BD!$A$3:$IF$210,60, FALSE)</f>
        <v>0</v>
      </c>
      <c r="BI2">
        <f>VLOOKUP($A$1,BD!$A$3:$IF$210,61, FALSE)</f>
        <v>0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0</v>
      </c>
      <c r="BM2">
        <f>VLOOKUP($A$1,BD!$A$3:$IF$210,65, FALSE)</f>
        <v>0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10</v>
      </c>
      <c r="CE2">
        <f>VLOOKUP($A$1,BD!$A$3:$IF$210,83, FALSE)</f>
        <v>0</v>
      </c>
      <c r="CF2">
        <f>VLOOKUP($A$1,BD!$A$3:$IF$210,84, FALSE)</f>
        <v>1</v>
      </c>
      <c r="CG2">
        <f>VLOOKUP($A$1,BD!$A$3:$IF$210,85, FALSE)</f>
        <v>0</v>
      </c>
      <c r="CH2">
        <f>VLOOKUP($A$1,BD!$A$3:$IF$210,86, FALSE)</f>
        <v>2</v>
      </c>
      <c r="CI2">
        <f>VLOOKUP($A$1,BD!$A$3:$IF$210,87, FALSE)</f>
        <v>4</v>
      </c>
      <c r="CJ2">
        <f>VLOOKUP($A$1,BD!$A$3:$IF$210,88, FALSE)</f>
        <v>7</v>
      </c>
      <c r="CK2">
        <f>VLOOKUP($A$1,BD!$A$3:$IF$210,89, FALSE)</f>
        <v>4</v>
      </c>
      <c r="CL2">
        <f>VLOOKUP($A$1,BD!$A$3:$IF$210,90, FALSE)</f>
        <v>4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6</v>
      </c>
      <c r="DX2" t="str">
        <f>VLOOKUP($A$1,BD!$A$3:$IF$210,128, FALSE)</f>
        <v>SEPTIEMBRE</v>
      </c>
      <c r="DY2">
        <f>VLOOKUP($A$1,BD!$A$3:$IF$210,129, FALSE)</f>
        <v>2024</v>
      </c>
      <c r="DZ2" t="str">
        <f>VLOOKUP($A$1,BD!$A$3:$IF$210,130, FALSE)</f>
        <v>19.918301312076668, -97.60839625744265</v>
      </c>
      <c r="EA2" t="str">
        <f>VLOOKUP($A$1,BD!$A$3:$IF$210,131, FALSE)</f>
        <v>FINCA SANTA MARIA</v>
      </c>
      <c r="EB2" t="str">
        <f>VLOOKUP($A$1,BD!$A$3:$IF$210,132, FALSE)</f>
        <v>CARRETERA</v>
      </c>
      <c r="EC2" t="str">
        <f>VLOOKUP($A$1,BD!$A$3:$IF$210,133, FALSE)</f>
        <v>BOSQUE</v>
      </c>
      <c r="ED2" t="str">
        <f>VLOOKUP($A$1,BD!$A$3:$IF$210,134, FALSE)</f>
        <v>RIO TECOLUTLA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JOSE ANTONIO SESBASTIAN</v>
      </c>
      <c r="EJ2">
        <f>VLOOKUP($A$1,BD!$A$3:$IF$210,140, FALSE)</f>
        <v>0</v>
      </c>
      <c r="EK2">
        <f>VLOOKUP($A$1,BD!$A$3:$IF$210,141, FALSE)</f>
        <v>0</v>
      </c>
      <c r="EL2" t="str">
        <f>VLOOKUP($A$1,BD!$A$3:$IF$210,142, FALSE)</f>
        <v>ALEJANDRA OLIVARES RAMIRO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 t="str">
        <f>VLOOKUP($A$1,BD!$A$3:$IF$210,148, FALSE)</f>
        <v>JESUS SEBASTIAN CASILDA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 t="str">
        <f>VLOOKUP($A$1,BD!$A$3:$IF$210,154, FALSE)</f>
        <v>BENJAMIN GUZMAN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 t="str">
        <f>VLOOKUP($A$1,BD!$A$3:$IF$210,160, FALSE)</f>
        <v>JONHATAN SEBASTIAN REYES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LP</v>
      </c>
      <c r="FK2">
        <f>VLOOKUP($A$1,BD!$A$3:$IF$210,167, FALSE)</f>
        <v>1570</v>
      </c>
      <c r="FL2">
        <f>VLOOKUP($A$1,BD!$A$3:$IF$210,168, FALSE)</f>
        <v>0.52333333333333332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1200</v>
      </c>
      <c r="FU2">
        <f>VLOOKUP($A$1,BD!$A$3:$IF$210,177, FALSE)</f>
        <v>0.08</v>
      </c>
      <c r="FV2">
        <f>VLOOKUP($A$1,BD!$A$3:$IF$210,178, FALSE)</f>
        <v>0.60333333333333328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G79" workbookViewId="0">
      <selection activeCell="J195" sqref="J195:J210"/>
    </sheetView>
  </sheetViews>
  <sheetFormatPr baseColWidth="10" defaultRowHeight="14.4" x14ac:dyDescent="0.3"/>
  <cols>
    <col min="10" max="10" width="20.5546875" bestFit="1" customWidth="1"/>
  </cols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s="12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s="1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s="12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s="17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s="12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s="12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s="12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s="12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s="12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s="12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s="12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s="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s="12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s="12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s="12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s="12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s="12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s="4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s="4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s="12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s="12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s="1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s="12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s="12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s="12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s="12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s="12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s="12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s="13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s="15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s="13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s="4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s="1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s="13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s="4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s="4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s="12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s="13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s="13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s="12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s="12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s="4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s="16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s="16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s="4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s="1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s="16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s="16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s="17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s="17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s="17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s="17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s="21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s="21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s="16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s="1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s="4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s="4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s="16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s="16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s="16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s="14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s="14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s="1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s="14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s="14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s="14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s="14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s="4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s="14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s="14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s="17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s="14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s="1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s="14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s="21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s="21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s="21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s="21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s="21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s="2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s="21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s="21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s="21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s="21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s="21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s="21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s="4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s="16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s="16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s="2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s="21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s="21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s="21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s="17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s="17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s="1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s="17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s="1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s="19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s="4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s="18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s="18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s="18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s="18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2198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s="18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2198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s="18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2198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s="4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2198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s="4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2198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s="15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2198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s="15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2198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s="15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2198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s="15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2198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s="15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2198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s="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2198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s="15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2198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s="15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2198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s="15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2198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s="15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2198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s="15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2198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s="15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2198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s="15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2198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s="15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2198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s="15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2198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s="1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5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s="15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s="15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5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s="15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s="15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5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s="15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s="15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s="15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s="19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9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9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9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9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9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9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9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9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9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9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s="2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20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4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6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1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8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8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8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9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4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4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4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1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1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1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1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1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1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1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1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1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1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1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1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1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1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1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2024-09-25T01:18:28Z</dcterms:modified>
</cp:coreProperties>
</file>