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ts\src\icon\"/>
    </mc:Choice>
  </mc:AlternateContent>
  <xr:revisionPtr revIDLastSave="0" documentId="13_ncr:1_{5A22FEB5-572F-4D76-8A8E-29F725302A22}" xr6:coauthVersionLast="47" xr6:coauthVersionMax="47" xr10:uidLastSave="{00000000-0000-0000-0000-000000000000}"/>
  <bookViews>
    <workbookView xWindow="-120" yWindow="-120" windowWidth="29040" windowHeight="15720" firstSheet="1" activeTab="5" xr2:uid="{9BD2FB2A-8964-420C-84BE-5EFC27B393FC}"/>
  </bookViews>
  <sheets>
    <sheet name="PRONOSTICO DE VENTAS ROPA" sheetId="1" r:id="rId1"/>
    <sheet name="PPTO PCC ROPA" sheetId="2" r:id="rId2"/>
    <sheet name="PPTO MP PRIMA REQUERIDA ROPA" sheetId="3" r:id="rId3"/>
    <sheet name="PRONOSTICO DE VENTAS MANA" sheetId="5" r:id="rId4"/>
    <sheet name="PPTO PCC MANA" sheetId="6" r:id="rId5"/>
    <sheet name="PPTO MP PRIMA REQUERIDA MAN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8" l="1"/>
  <c r="P9" i="8"/>
  <c r="N9" i="8"/>
  <c r="I10" i="8"/>
  <c r="I8" i="8"/>
  <c r="G10" i="8"/>
  <c r="D9" i="8"/>
  <c r="D10" i="8" s="1"/>
  <c r="D8" i="8"/>
  <c r="C9" i="8"/>
  <c r="H9" i="8" s="1"/>
  <c r="I9" i="8" s="1"/>
  <c r="F11" i="6"/>
  <c r="E11" i="6"/>
  <c r="M10" i="8"/>
  <c r="J10" i="8"/>
  <c r="F8" i="6"/>
  <c r="E8" i="6"/>
  <c r="F9" i="6"/>
  <c r="E9" i="6"/>
  <c r="H53" i="5"/>
  <c r="H52" i="5"/>
  <c r="G39" i="5"/>
  <c r="F39" i="5"/>
  <c r="I38" i="5"/>
  <c r="H38" i="5"/>
  <c r="I37" i="5"/>
  <c r="H37" i="5"/>
  <c r="I36" i="5"/>
  <c r="H36" i="5"/>
  <c r="I35" i="5"/>
  <c r="H35" i="5"/>
  <c r="I34" i="5"/>
  <c r="H34" i="5"/>
  <c r="G24" i="5"/>
  <c r="F24" i="5"/>
  <c r="I23" i="5"/>
  <c r="H23" i="5"/>
  <c r="I22" i="5"/>
  <c r="H22" i="5"/>
  <c r="I21" i="5"/>
  <c r="H21" i="5"/>
  <c r="I20" i="5"/>
  <c r="H20" i="5"/>
  <c r="I19" i="5"/>
  <c r="I24" i="5" s="1"/>
  <c r="H19" i="5"/>
  <c r="M11" i="3"/>
  <c r="O9" i="3"/>
  <c r="J11" i="3"/>
  <c r="G10" i="3"/>
  <c r="G11" i="3" s="1"/>
  <c r="D11" i="3"/>
  <c r="G11" i="2"/>
  <c r="E11" i="2"/>
  <c r="F11" i="2"/>
  <c r="E9" i="8" l="1"/>
  <c r="F9" i="8" s="1"/>
  <c r="O9" i="8" s="1"/>
  <c r="K9" i="8"/>
  <c r="L9" i="8" s="1"/>
  <c r="C10" i="8"/>
  <c r="H8" i="8"/>
  <c r="N8" i="8" s="1"/>
  <c r="E8" i="8"/>
  <c r="F8" i="8" s="1"/>
  <c r="F10" i="6"/>
  <c r="F12" i="6" s="1"/>
  <c r="H24" i="5"/>
  <c r="F27" i="5" s="1"/>
  <c r="F28" i="5" s="1"/>
  <c r="F29" i="5" s="1"/>
  <c r="I39" i="5"/>
  <c r="H39" i="5"/>
  <c r="F42" i="5"/>
  <c r="F43" i="5" s="1"/>
  <c r="F44" i="5" s="1"/>
  <c r="E10" i="6"/>
  <c r="E12" i="6" s="1"/>
  <c r="C8" i="8" s="1"/>
  <c r="H66" i="1"/>
  <c r="H67" i="1"/>
  <c r="H65" i="1"/>
  <c r="G54" i="1"/>
  <c r="F54" i="1"/>
  <c r="I53" i="1"/>
  <c r="H53" i="1"/>
  <c r="I52" i="1"/>
  <c r="H52" i="1"/>
  <c r="I51" i="1"/>
  <c r="H51" i="1"/>
  <c r="I50" i="1"/>
  <c r="H50" i="1"/>
  <c r="I49" i="1"/>
  <c r="H49" i="1"/>
  <c r="G39" i="1"/>
  <c r="F39" i="1"/>
  <c r="I38" i="1"/>
  <c r="H38" i="1"/>
  <c r="I37" i="1"/>
  <c r="H37" i="1"/>
  <c r="I36" i="1"/>
  <c r="H36" i="1"/>
  <c r="I35" i="1"/>
  <c r="H35" i="1"/>
  <c r="I34" i="1"/>
  <c r="H34" i="1"/>
  <c r="I20" i="1"/>
  <c r="I21" i="1"/>
  <c r="I22" i="1"/>
  <c r="I23" i="1"/>
  <c r="I19" i="1"/>
  <c r="G24" i="1"/>
  <c r="F24" i="1"/>
  <c r="H20" i="1"/>
  <c r="H21" i="1"/>
  <c r="H22" i="1"/>
  <c r="H23" i="1"/>
  <c r="H19" i="1"/>
  <c r="O8" i="8" l="1"/>
  <c r="O10" i="8" s="1"/>
  <c r="N10" i="8"/>
  <c r="H10" i="8"/>
  <c r="E10" i="8"/>
  <c r="I24" i="1"/>
  <c r="H24" i="1"/>
  <c r="H39" i="1"/>
  <c r="I39" i="1"/>
  <c r="I54" i="1"/>
  <c r="H54" i="1"/>
  <c r="K8" i="8" l="1"/>
  <c r="F10" i="8"/>
  <c r="F27" i="1"/>
  <c r="F28" i="1" s="1"/>
  <c r="F29" i="1" s="1"/>
  <c r="E8" i="2" s="1"/>
  <c r="F57" i="1"/>
  <c r="F58" i="1" s="1"/>
  <c r="F59" i="1" s="1"/>
  <c r="G8" i="2" s="1"/>
  <c r="G9" i="2" s="1"/>
  <c r="G10" i="2" s="1"/>
  <c r="G12" i="2" s="1"/>
  <c r="C10" i="3" s="1"/>
  <c r="F42" i="1"/>
  <c r="F43" i="1" s="1"/>
  <c r="F44" i="1" s="1"/>
  <c r="F8" i="2" s="1"/>
  <c r="F9" i="2" s="1"/>
  <c r="L8" i="8" l="1"/>
  <c r="K10" i="8"/>
  <c r="H10" i="3"/>
  <c r="N10" i="3"/>
  <c r="E10" i="3"/>
  <c r="F10" i="3" s="1"/>
  <c r="I10" i="3"/>
  <c r="E9" i="2"/>
  <c r="E10" i="2" s="1"/>
  <c r="E12" i="2" s="1"/>
  <c r="C8" i="3" s="1"/>
  <c r="H8" i="3" s="1"/>
  <c r="H11" i="3" s="1"/>
  <c r="F10" i="2"/>
  <c r="L10" i="8" l="1"/>
  <c r="P10" i="8"/>
  <c r="O10" i="3"/>
  <c r="K10" i="3"/>
  <c r="E8" i="3"/>
  <c r="F8" i="3" s="1"/>
  <c r="F12" i="2"/>
  <c r="C9" i="3" s="1"/>
  <c r="I9" i="3" l="1"/>
  <c r="K9" i="3"/>
  <c r="L9" i="3" s="1"/>
  <c r="K8" i="3"/>
  <c r="L8" i="3" s="1"/>
  <c r="L10" i="3"/>
  <c r="P10" i="3" s="1"/>
  <c r="K11" i="3"/>
  <c r="I8" i="3"/>
  <c r="N8" i="3" s="1"/>
  <c r="E9" i="3"/>
  <c r="F9" i="3" s="1"/>
  <c r="C11" i="3"/>
  <c r="O8" i="3" l="1"/>
  <c r="O11" i="3" s="1"/>
  <c r="N11" i="3"/>
  <c r="P9" i="3"/>
  <c r="I11" i="3"/>
  <c r="L11" i="3"/>
  <c r="E11" i="3"/>
  <c r="F11" i="3"/>
  <c r="P8" i="3" l="1"/>
  <c r="P11" i="3" s="1"/>
</calcChain>
</file>

<file path=xl/sharedStrings.xml><?xml version="1.0" encoding="utf-8"?>
<sst xmlns="http://schemas.openxmlformats.org/spreadsheetml/2006/main" count="136" uniqueCount="45">
  <si>
    <t>AÑO</t>
  </si>
  <si>
    <t>CHAQUETAS</t>
  </si>
  <si>
    <t>PANTALONES</t>
  </si>
  <si>
    <t>FALDAS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</si>
  <si>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sz val="10"/>
        <color theme="1"/>
        <rFont val="Calibri Light"/>
        <family val="2"/>
      </rPr>
      <t>Calcular el pronóstico de ventas para el año 2025 por cada producto</t>
    </r>
  </si>
  <si>
    <r>
      <t>2.</t>
    </r>
    <r>
      <rPr>
        <b/>
        <sz val="7"/>
        <color theme="1"/>
        <rFont val="Times New Roman"/>
        <family val="1"/>
      </rPr>
      <t xml:space="preserve">     </t>
    </r>
    <r>
      <rPr>
        <sz val="10"/>
        <color theme="1"/>
        <rFont val="Calibri Light"/>
        <family val="2"/>
      </rPr>
      <t>Elaborar el pronóstico de ventas teniendo en cuenta el precio unitario así:  Chaquetas $220.000, pantalones $110.000 y faldas $85.000</t>
    </r>
  </si>
  <si>
    <t>X</t>
  </si>
  <si>
    <t>Y</t>
  </si>
  <si>
    <t>X.Y</t>
  </si>
  <si>
    <t>X^2</t>
  </si>
  <si>
    <t>B=</t>
  </si>
  <si>
    <t>A=</t>
  </si>
  <si>
    <t>Y2025=</t>
  </si>
  <si>
    <t>CANTIDAD PRONOSTICADA</t>
  </si>
  <si>
    <t>PRODUCTO</t>
  </si>
  <si>
    <t>PRECIO DE VENTA</t>
  </si>
  <si>
    <t>VENTAS TOTALES</t>
  </si>
  <si>
    <t>DESCRIPCION</t>
  </si>
  <si>
    <t>PRONOSTICO DE VENTAS 31/12/2025</t>
  </si>
  <si>
    <t>(+) INF ESTIMADO</t>
  </si>
  <si>
    <t>UND DISPONIBLE</t>
  </si>
  <si>
    <t>(-)II ENERO/1/2025</t>
  </si>
  <si>
    <t>POLITICA DE INVENTARIO</t>
  </si>
  <si>
    <t xml:space="preserve">PRODUCTO </t>
  </si>
  <si>
    <t>CANTIDAD A PRODUCCIR</t>
  </si>
  <si>
    <t>CAN UNITARIO</t>
  </si>
  <si>
    <t>CANT TOTAL</t>
  </si>
  <si>
    <t xml:space="preserve">PANTALONES </t>
  </si>
  <si>
    <t>TOTAL</t>
  </si>
  <si>
    <t>TOTAL PRESUPUESTADIO DE VENTAS</t>
  </si>
  <si>
    <t>MP PAÑO</t>
  </si>
  <si>
    <t>PRODUCCION REQUERIDA UNDS</t>
  </si>
  <si>
    <t>FORRO</t>
  </si>
  <si>
    <t>DRIL</t>
  </si>
  <si>
    <t>SEDA</t>
  </si>
  <si>
    <t>VENTAS  PCTO (PAN ACIMO)</t>
  </si>
  <si>
    <t>VTA PDTO MANI</t>
  </si>
  <si>
    <t>MANA</t>
  </si>
  <si>
    <t>PAN ACIMO</t>
  </si>
  <si>
    <t>MANI</t>
  </si>
  <si>
    <t>MP - X</t>
  </si>
  <si>
    <t>MP - Y</t>
  </si>
  <si>
    <t>EMPAQUE</t>
  </si>
  <si>
    <t xml:space="preserve"> </t>
  </si>
  <si>
    <t>MP -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</si>
</sst>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-&quot;$&quot;\ * #,##0_-;\-&quot;$&quot;\ * #,##0_-;_-&quot;$&quot;\ * &quot;-&quot;??_-;_-@_-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b/>
      <sz val="7"/>
      <color theme="1"/>
      <name val="Times New Roman"/>
      <family val="1"/>
    </font>
    <font>
      <sz val="10"/>
      <color theme="1"/>
      <name val="Calibri Light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99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vertical="center" wrapText="1"/>
    </xf>
    <xf numFmtId="0" fontId="4" fillId="0" borderId="0" xfId="0" applyFont="1" applyAlignment="1">
      <alignment horizontal="left" vertical="center" indent="5"/>
    </xf>
    <xf numFmtId="0" fontId="4" fillId="0" borderId="0" xfId="0" applyFont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vertical="center"/>
    </xf>
    <xf numFmtId="165" fontId="0" fillId="0" borderId="0" xfId="1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vertical="center" wrapText="1"/>
    </xf>
    <xf numFmtId="165" fontId="0" fillId="0" borderId="1" xfId="1" applyNumberFormat="1" applyFont="1" applyBorder="1"/>
    <xf numFmtId="165" fontId="3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0" fillId="0" borderId="0" xfId="0" applyNumberFormat="1"/>
    <xf numFmtId="1" fontId="0" fillId="0" borderId="1" xfId="0" applyNumberFormat="1" applyBorder="1"/>
    <xf numFmtId="164" fontId="0" fillId="0" borderId="1" xfId="2" applyFont="1" applyBorder="1"/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1" xfId="0" applyFont="1" applyFill="1" applyBorder="1"/>
    <xf numFmtId="2" fontId="0" fillId="0" borderId="0" xfId="0" applyNumberFormat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Border="1"/>
    <xf numFmtId="0" fontId="8" fillId="0" borderId="0" xfId="0" applyFont="1"/>
    <xf numFmtId="0" fontId="9" fillId="6" borderId="1" xfId="0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9" fillId="9" borderId="1" xfId="0" applyFont="1" applyFill="1" applyBorder="1"/>
    <xf numFmtId="1" fontId="3" fillId="0" borderId="1" xfId="0" applyNumberFormat="1" applyFont="1" applyBorder="1"/>
    <xf numFmtId="0" fontId="9" fillId="10" borderId="1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0" fillId="0" borderId="1" xfId="0" applyNumberFormat="1" applyBorder="1"/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colors>
    <mruColors>
      <color rgb="FF9999F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DA9E-3F8B-4C67-97CD-7BDFCB4C616B}">
  <dimension ref="E6:I67"/>
  <sheetViews>
    <sheetView topLeftCell="A13" zoomScaleNormal="100" workbookViewId="0">
      <selection activeCell="F29" sqref="F29"/>
    </sheetView>
  </sheetViews>
  <sheetFormatPr baseColWidth="10" defaultRowHeight="15" x14ac:dyDescent="0.25"/>
  <cols>
    <col min="6" max="6" width="25.140625" bestFit="1" customWidth="1"/>
    <col min="7" max="7" width="16.7109375" bestFit="1" customWidth="1"/>
    <col min="8" max="8" width="16.140625" bestFit="1" customWidth="1"/>
  </cols>
  <sheetData>
    <row r="6" spans="5:8" x14ac:dyDescent="0.25">
      <c r="E6" s="7" t="s">
        <v>0</v>
      </c>
      <c r="F6" s="7" t="s">
        <v>1</v>
      </c>
      <c r="G6" s="12" t="s">
        <v>2</v>
      </c>
      <c r="H6" s="16" t="s">
        <v>3</v>
      </c>
    </row>
    <row r="7" spans="5:8" x14ac:dyDescent="0.25">
      <c r="E7" s="20">
        <v>2019</v>
      </c>
      <c r="F7" s="1">
        <v>1200</v>
      </c>
      <c r="G7" s="1">
        <v>9000</v>
      </c>
      <c r="H7" s="1">
        <v>800</v>
      </c>
    </row>
    <row r="8" spans="5:8" x14ac:dyDescent="0.25">
      <c r="E8" s="20">
        <v>2020</v>
      </c>
      <c r="F8" s="1">
        <v>1200</v>
      </c>
      <c r="G8" s="1">
        <v>10000</v>
      </c>
      <c r="H8" s="1">
        <v>900</v>
      </c>
    </row>
    <row r="9" spans="5:8" x14ac:dyDescent="0.25">
      <c r="E9" s="20">
        <v>2021</v>
      </c>
      <c r="F9" s="1">
        <v>1210</v>
      </c>
      <c r="G9" s="1">
        <v>11000</v>
      </c>
      <c r="H9" s="1">
        <v>950</v>
      </c>
    </row>
    <row r="10" spans="5:8" x14ac:dyDescent="0.25">
      <c r="E10" s="20">
        <v>2022</v>
      </c>
      <c r="F10" s="1">
        <v>1250</v>
      </c>
      <c r="G10" s="1">
        <v>11000</v>
      </c>
      <c r="H10" s="1">
        <v>790</v>
      </c>
    </row>
    <row r="11" spans="5:8" x14ac:dyDescent="0.25">
      <c r="E11" s="20">
        <v>2023</v>
      </c>
      <c r="F11" s="1">
        <v>1300</v>
      </c>
      <c r="G11" s="1">
        <v>12000</v>
      </c>
      <c r="H11" s="1">
        <v>1010</v>
      </c>
    </row>
    <row r="14" spans="5:8" x14ac:dyDescent="0.25">
      <c r="E14" s="3" t="s">
        <v>4</v>
      </c>
    </row>
    <row r="15" spans="5:8" x14ac:dyDescent="0.25">
      <c r="E15" s="3" t="s">
        <v>5</v>
      </c>
    </row>
    <row r="16" spans="5:8" x14ac:dyDescent="0.25">
      <c r="E16" s="2"/>
    </row>
    <row r="17" spans="5:9" x14ac:dyDescent="0.25">
      <c r="F17" s="37" t="s">
        <v>6</v>
      </c>
      <c r="G17" s="9" t="s">
        <v>7</v>
      </c>
      <c r="H17" s="39" t="s">
        <v>8</v>
      </c>
      <c r="I17" s="37" t="s">
        <v>9</v>
      </c>
    </row>
    <row r="18" spans="5:9" x14ac:dyDescent="0.25">
      <c r="E18" s="7" t="s">
        <v>0</v>
      </c>
      <c r="F18" s="38"/>
      <c r="G18" s="7" t="s">
        <v>1</v>
      </c>
      <c r="H18" s="40"/>
      <c r="I18" s="38"/>
    </row>
    <row r="19" spans="5:9" x14ac:dyDescent="0.25">
      <c r="E19" s="10">
        <v>2019</v>
      </c>
      <c r="F19" s="4">
        <v>1</v>
      </c>
      <c r="G19" s="1">
        <v>1200</v>
      </c>
      <c r="H19" s="4">
        <f>G19*F19</f>
        <v>1200</v>
      </c>
      <c r="I19" s="4">
        <f>F19^2</f>
        <v>1</v>
      </c>
    </row>
    <row r="20" spans="5:9" x14ac:dyDescent="0.25">
      <c r="E20" s="10">
        <v>2020</v>
      </c>
      <c r="F20" s="4">
        <v>2</v>
      </c>
      <c r="G20" s="1">
        <v>1200</v>
      </c>
      <c r="H20" s="4">
        <f t="shared" ref="H20:H23" si="0">G20*F20</f>
        <v>2400</v>
      </c>
      <c r="I20" s="4">
        <f t="shared" ref="I20:I23" si="1">F20^2</f>
        <v>4</v>
      </c>
    </row>
    <row r="21" spans="5:9" x14ac:dyDescent="0.25">
      <c r="E21" s="10">
        <v>2021</v>
      </c>
      <c r="F21" s="4">
        <v>3</v>
      </c>
      <c r="G21" s="1">
        <v>1210</v>
      </c>
      <c r="H21" s="4">
        <f t="shared" si="0"/>
        <v>3630</v>
      </c>
      <c r="I21" s="4">
        <f t="shared" si="1"/>
        <v>9</v>
      </c>
    </row>
    <row r="22" spans="5:9" x14ac:dyDescent="0.25">
      <c r="E22" s="10">
        <v>2022</v>
      </c>
      <c r="F22" s="4">
        <v>4</v>
      </c>
      <c r="G22" s="1">
        <v>1250</v>
      </c>
      <c r="H22" s="4">
        <f t="shared" si="0"/>
        <v>5000</v>
      </c>
      <c r="I22" s="4">
        <f t="shared" si="1"/>
        <v>16</v>
      </c>
    </row>
    <row r="23" spans="5:9" x14ac:dyDescent="0.25">
      <c r="E23" s="10">
        <v>2023</v>
      </c>
      <c r="F23" s="4">
        <v>5</v>
      </c>
      <c r="G23" s="1">
        <v>1300</v>
      </c>
      <c r="H23" s="4">
        <f t="shared" si="0"/>
        <v>6500</v>
      </c>
      <c r="I23" s="4">
        <f t="shared" si="1"/>
        <v>25</v>
      </c>
    </row>
    <row r="24" spans="5:9" x14ac:dyDescent="0.25">
      <c r="F24" s="8">
        <f>SUM(F19:F23)</f>
        <v>15</v>
      </c>
      <c r="G24" s="8">
        <f t="shared" ref="G24:I24" si="2">SUM(G19:G23)</f>
        <v>6160</v>
      </c>
      <c r="H24" s="8">
        <f t="shared" si="2"/>
        <v>18730</v>
      </c>
      <c r="I24" s="8">
        <f t="shared" si="2"/>
        <v>55</v>
      </c>
    </row>
    <row r="27" spans="5:9" x14ac:dyDescent="0.25">
      <c r="E27" s="11" t="s">
        <v>10</v>
      </c>
      <c r="F27" s="4">
        <f>((F23*H24)-(F24*G24))/((F23*I24)-(F24)^2)</f>
        <v>25</v>
      </c>
      <c r="G27" s="6"/>
    </row>
    <row r="28" spans="5:9" x14ac:dyDescent="0.25">
      <c r="E28" s="11" t="s">
        <v>11</v>
      </c>
      <c r="F28" s="4">
        <f>((G24-(F27*F24))/F23)</f>
        <v>1157</v>
      </c>
    </row>
    <row r="29" spans="5:9" x14ac:dyDescent="0.25">
      <c r="E29" s="11" t="s">
        <v>12</v>
      </c>
      <c r="F29" s="4">
        <f>(F28+(F27*7))</f>
        <v>1332</v>
      </c>
      <c r="G29" s="6"/>
    </row>
    <row r="32" spans="5:9" x14ac:dyDescent="0.25">
      <c r="F32" s="41" t="s">
        <v>6</v>
      </c>
      <c r="G32" s="14" t="s">
        <v>7</v>
      </c>
      <c r="H32" s="43" t="s">
        <v>8</v>
      </c>
      <c r="I32" s="41" t="s">
        <v>9</v>
      </c>
    </row>
    <row r="33" spans="5:9" x14ac:dyDescent="0.25">
      <c r="E33" s="12" t="s">
        <v>0</v>
      </c>
      <c r="F33" s="42"/>
      <c r="G33" s="12" t="s">
        <v>2</v>
      </c>
      <c r="H33" s="44"/>
      <c r="I33" s="42"/>
    </row>
    <row r="34" spans="5:9" x14ac:dyDescent="0.25">
      <c r="E34" s="13">
        <v>2019</v>
      </c>
      <c r="F34" s="4">
        <v>1</v>
      </c>
      <c r="G34" s="1">
        <v>9000</v>
      </c>
      <c r="H34" s="4">
        <f>G34*F34</f>
        <v>9000</v>
      </c>
      <c r="I34" s="4">
        <f>F34^2</f>
        <v>1</v>
      </c>
    </row>
    <row r="35" spans="5:9" x14ac:dyDescent="0.25">
      <c r="E35" s="13">
        <v>2020</v>
      </c>
      <c r="F35" s="4">
        <v>2</v>
      </c>
      <c r="G35" s="1">
        <v>10000</v>
      </c>
      <c r="H35" s="4">
        <f t="shared" ref="H35:H38" si="3">G35*F35</f>
        <v>20000</v>
      </c>
      <c r="I35" s="4">
        <f t="shared" ref="I35:I38" si="4">F35^2</f>
        <v>4</v>
      </c>
    </row>
    <row r="36" spans="5:9" x14ac:dyDescent="0.25">
      <c r="E36" s="13">
        <v>2021</v>
      </c>
      <c r="F36" s="4">
        <v>3</v>
      </c>
      <c r="G36" s="1">
        <v>11000</v>
      </c>
      <c r="H36" s="4">
        <f t="shared" si="3"/>
        <v>33000</v>
      </c>
      <c r="I36" s="4">
        <f t="shared" si="4"/>
        <v>9</v>
      </c>
    </row>
    <row r="37" spans="5:9" x14ac:dyDescent="0.25">
      <c r="E37" s="13">
        <v>2022</v>
      </c>
      <c r="F37" s="4">
        <v>4</v>
      </c>
      <c r="G37" s="1">
        <v>11000</v>
      </c>
      <c r="H37" s="4">
        <f t="shared" si="3"/>
        <v>44000</v>
      </c>
      <c r="I37" s="4">
        <f t="shared" si="4"/>
        <v>16</v>
      </c>
    </row>
    <row r="38" spans="5:9" x14ac:dyDescent="0.25">
      <c r="E38" s="13">
        <v>2023</v>
      </c>
      <c r="F38" s="4">
        <v>5</v>
      </c>
      <c r="G38" s="1">
        <v>12000</v>
      </c>
      <c r="H38" s="4">
        <f t="shared" si="3"/>
        <v>60000</v>
      </c>
      <c r="I38" s="4">
        <f t="shared" si="4"/>
        <v>25</v>
      </c>
    </row>
    <row r="39" spans="5:9" x14ac:dyDescent="0.25">
      <c r="F39" s="5">
        <f>SUM(F34:F38)</f>
        <v>15</v>
      </c>
      <c r="G39" s="5">
        <f t="shared" ref="G39" si="5">SUM(G34:G38)</f>
        <v>53000</v>
      </c>
      <c r="H39" s="5">
        <f t="shared" ref="H39" si="6">SUM(H34:H38)</f>
        <v>166000</v>
      </c>
      <c r="I39" s="5">
        <f t="shared" ref="I39" si="7">SUM(I34:I38)</f>
        <v>55</v>
      </c>
    </row>
    <row r="42" spans="5:9" x14ac:dyDescent="0.25">
      <c r="E42" s="15" t="s">
        <v>10</v>
      </c>
      <c r="F42" s="4">
        <f>((F38*H39)-(F39*G39))/((F38*I39)-(F39)^2)</f>
        <v>700</v>
      </c>
      <c r="G42" s="6"/>
    </row>
    <row r="43" spans="5:9" x14ac:dyDescent="0.25">
      <c r="E43" s="15" t="s">
        <v>11</v>
      </c>
      <c r="F43" s="4">
        <f>((G39-(F42*F39))/F38)</f>
        <v>8500</v>
      </c>
    </row>
    <row r="44" spans="5:9" x14ac:dyDescent="0.25">
      <c r="E44" s="15" t="s">
        <v>12</v>
      </c>
      <c r="F44" s="4">
        <f>(F43+(F42*7))</f>
        <v>13400</v>
      </c>
      <c r="G44" s="6"/>
    </row>
    <row r="47" spans="5:9" x14ac:dyDescent="0.25">
      <c r="F47" s="33" t="s">
        <v>6</v>
      </c>
      <c r="G47" s="19" t="s">
        <v>7</v>
      </c>
      <c r="H47" s="35" t="s">
        <v>8</v>
      </c>
      <c r="I47" s="33" t="s">
        <v>9</v>
      </c>
    </row>
    <row r="48" spans="5:9" x14ac:dyDescent="0.25">
      <c r="E48" s="16" t="s">
        <v>0</v>
      </c>
      <c r="F48" s="34"/>
      <c r="G48" s="16" t="s">
        <v>3</v>
      </c>
      <c r="H48" s="36"/>
      <c r="I48" s="34"/>
    </row>
    <row r="49" spans="5:9" x14ac:dyDescent="0.25">
      <c r="E49" s="17">
        <v>2019</v>
      </c>
      <c r="F49" s="4">
        <v>1</v>
      </c>
      <c r="G49" s="1">
        <v>800</v>
      </c>
      <c r="H49" s="4">
        <f>G49*F49</f>
        <v>800</v>
      </c>
      <c r="I49" s="4">
        <f>F49^2</f>
        <v>1</v>
      </c>
    </row>
    <row r="50" spans="5:9" x14ac:dyDescent="0.25">
      <c r="E50" s="17">
        <v>2020</v>
      </c>
      <c r="F50" s="4">
        <v>2</v>
      </c>
      <c r="G50" s="1">
        <v>900</v>
      </c>
      <c r="H50" s="4">
        <f t="shared" ref="H50:H53" si="8">G50*F50</f>
        <v>1800</v>
      </c>
      <c r="I50" s="4">
        <f t="shared" ref="I50:I53" si="9">F50^2</f>
        <v>4</v>
      </c>
    </row>
    <row r="51" spans="5:9" x14ac:dyDescent="0.25">
      <c r="E51" s="17">
        <v>2021</v>
      </c>
      <c r="F51" s="4">
        <v>3</v>
      </c>
      <c r="G51" s="1">
        <v>950</v>
      </c>
      <c r="H51" s="4">
        <f t="shared" si="8"/>
        <v>2850</v>
      </c>
      <c r="I51" s="4">
        <f t="shared" si="9"/>
        <v>9</v>
      </c>
    </row>
    <row r="52" spans="5:9" x14ac:dyDescent="0.25">
      <c r="E52" s="17">
        <v>2022</v>
      </c>
      <c r="F52" s="4">
        <v>4</v>
      </c>
      <c r="G52" s="1">
        <v>790</v>
      </c>
      <c r="H52" s="4">
        <f t="shared" si="8"/>
        <v>3160</v>
      </c>
      <c r="I52" s="4">
        <f t="shared" si="9"/>
        <v>16</v>
      </c>
    </row>
    <row r="53" spans="5:9" x14ac:dyDescent="0.25">
      <c r="E53" s="17">
        <v>2023</v>
      </c>
      <c r="F53" s="4">
        <v>5</v>
      </c>
      <c r="G53" s="1">
        <v>1010</v>
      </c>
      <c r="H53" s="4">
        <f t="shared" si="8"/>
        <v>5050</v>
      </c>
      <c r="I53" s="4">
        <f t="shared" si="9"/>
        <v>25</v>
      </c>
    </row>
    <row r="54" spans="5:9" x14ac:dyDescent="0.25">
      <c r="F54" s="5">
        <f>SUM(F49:F53)</f>
        <v>15</v>
      </c>
      <c r="G54" s="5">
        <f t="shared" ref="G54" si="10">SUM(G49:G53)</f>
        <v>4450</v>
      </c>
      <c r="H54" s="5">
        <f t="shared" ref="H54" si="11">SUM(H49:H53)</f>
        <v>13660</v>
      </c>
      <c r="I54" s="5">
        <f t="shared" ref="I54" si="12">SUM(I49:I53)</f>
        <v>55</v>
      </c>
    </row>
    <row r="57" spans="5:9" x14ac:dyDescent="0.25">
      <c r="E57" s="18" t="s">
        <v>10</v>
      </c>
      <c r="F57" s="4">
        <f>((F53*H54)-(F54*G54))/((F53*I54)-(F54)^2)</f>
        <v>31</v>
      </c>
      <c r="G57" s="6"/>
    </row>
    <row r="58" spans="5:9" x14ac:dyDescent="0.25">
      <c r="E58" s="18" t="s">
        <v>11</v>
      </c>
      <c r="F58" s="4">
        <f>((G54-(F57*F54))/F53)</f>
        <v>797</v>
      </c>
    </row>
    <row r="59" spans="5:9" x14ac:dyDescent="0.25">
      <c r="E59" s="18" t="s">
        <v>12</v>
      </c>
      <c r="F59" s="4">
        <f>(F58+(F57*7))</f>
        <v>1014</v>
      </c>
      <c r="G59" s="6"/>
    </row>
    <row r="62" spans="5:9" x14ac:dyDescent="0.25">
      <c r="E62" s="3" t="s">
        <v>5</v>
      </c>
    </row>
    <row r="63" spans="5:9" x14ac:dyDescent="0.25">
      <c r="E63" s="3"/>
    </row>
    <row r="64" spans="5:9" x14ac:dyDescent="0.25">
      <c r="E64" s="23" t="s">
        <v>14</v>
      </c>
      <c r="F64" s="23" t="s">
        <v>13</v>
      </c>
      <c r="G64" s="23" t="s">
        <v>15</v>
      </c>
      <c r="H64" s="23" t="s">
        <v>16</v>
      </c>
    </row>
    <row r="65" spans="5:8" x14ac:dyDescent="0.25">
      <c r="E65" s="11" t="s">
        <v>12</v>
      </c>
      <c r="F65" s="4">
        <v>1332</v>
      </c>
      <c r="G65" s="21">
        <v>220000</v>
      </c>
      <c r="H65" s="22">
        <f>F65*G65</f>
        <v>293040000</v>
      </c>
    </row>
    <row r="66" spans="5:8" x14ac:dyDescent="0.25">
      <c r="E66" s="15" t="s">
        <v>12</v>
      </c>
      <c r="F66" s="4">
        <v>13400</v>
      </c>
      <c r="G66" s="21">
        <v>110000</v>
      </c>
      <c r="H66" s="22">
        <f t="shared" ref="H66:H67" si="13">F66*G66</f>
        <v>1474000000</v>
      </c>
    </row>
    <row r="67" spans="5:8" x14ac:dyDescent="0.25">
      <c r="E67" s="18" t="s">
        <v>12</v>
      </c>
      <c r="F67" s="4">
        <v>1014</v>
      </c>
      <c r="G67" s="21">
        <v>85000</v>
      </c>
      <c r="H67" s="22">
        <f t="shared" si="13"/>
        <v>86190000</v>
      </c>
    </row>
  </sheetData>
  <mergeCells count="9">
    <mergeCell ref="F47:F48"/>
    <mergeCell ref="H47:H48"/>
    <mergeCell ref="I47:I48"/>
    <mergeCell ref="F17:F18"/>
    <mergeCell ref="H17:H18"/>
    <mergeCell ref="I17:I18"/>
    <mergeCell ref="F32:F33"/>
    <mergeCell ref="H32:H33"/>
    <mergeCell ref="I32:I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7A1-821E-574B-8F40-6A3E502C36B8}">
  <dimension ref="D7:G14"/>
  <sheetViews>
    <sheetView workbookViewId="0">
      <selection activeCell="E12" sqref="E12"/>
    </sheetView>
  </sheetViews>
  <sheetFormatPr baseColWidth="10" defaultRowHeight="15" x14ac:dyDescent="0.25"/>
  <cols>
    <col min="4" max="4" width="33.5703125" bestFit="1" customWidth="1"/>
    <col min="5" max="5" width="11.85546875" bestFit="1" customWidth="1"/>
    <col min="6" max="6" width="12.85546875" bestFit="1" customWidth="1"/>
  </cols>
  <sheetData>
    <row r="7" spans="4:7" x14ac:dyDescent="0.25">
      <c r="D7" s="29" t="s">
        <v>17</v>
      </c>
      <c r="E7" s="29" t="s">
        <v>1</v>
      </c>
      <c r="F7" s="29" t="s">
        <v>2</v>
      </c>
      <c r="G7" s="29" t="s">
        <v>3</v>
      </c>
    </row>
    <row r="8" spans="4:7" x14ac:dyDescent="0.25">
      <c r="D8" s="24" t="s">
        <v>18</v>
      </c>
      <c r="E8" s="24">
        <f>+'PRONOSTICO DE VENTAS ROPA'!F29</f>
        <v>1332</v>
      </c>
      <c r="F8" s="24">
        <f>+'PRONOSTICO DE VENTAS ROPA'!F44</f>
        <v>13400</v>
      </c>
      <c r="G8" s="24">
        <f>+'PRONOSTICO DE VENTAS ROPA'!F59</f>
        <v>1014</v>
      </c>
    </row>
    <row r="9" spans="4:7" x14ac:dyDescent="0.25">
      <c r="D9" s="24" t="s">
        <v>19</v>
      </c>
      <c r="E9" s="25">
        <f>+ROUND(E8*7%,0)</f>
        <v>93</v>
      </c>
      <c r="F9" s="25">
        <f>+ROUND(F8*7%,0)</f>
        <v>938</v>
      </c>
      <c r="G9" s="25">
        <f>+ROUND(G8*7%,0)</f>
        <v>71</v>
      </c>
    </row>
    <row r="10" spans="4:7" x14ac:dyDescent="0.25">
      <c r="D10" s="24" t="s">
        <v>20</v>
      </c>
      <c r="E10" s="25">
        <f>+E8+E9</f>
        <v>1425</v>
      </c>
      <c r="F10" s="24">
        <f>+F8+F9</f>
        <v>14338</v>
      </c>
      <c r="G10" s="25">
        <f>+G8+G9</f>
        <v>1085</v>
      </c>
    </row>
    <row r="11" spans="4:7" x14ac:dyDescent="0.25">
      <c r="D11" s="24" t="s">
        <v>21</v>
      </c>
      <c r="E11" s="24">
        <f>+ROUND('PRONOSTICO DE VENTAS ROPA'!G23*7%,0)</f>
        <v>91</v>
      </c>
      <c r="F11" s="24">
        <f>+ROUND('PRONOSTICO DE VENTAS ROPA'!G38*7%,0)</f>
        <v>840</v>
      </c>
      <c r="G11" s="24">
        <f>+ROUND('PRONOSTICO DE VENTAS ROPA'!G53*7%,0)</f>
        <v>71</v>
      </c>
    </row>
    <row r="12" spans="4:7" x14ac:dyDescent="0.25">
      <c r="D12" s="23" t="s">
        <v>31</v>
      </c>
      <c r="E12" s="45">
        <f>+E10-E11</f>
        <v>1334</v>
      </c>
      <c r="F12" s="23">
        <f>+F10-F11</f>
        <v>13498</v>
      </c>
      <c r="G12" s="23">
        <f>+G10-G11</f>
        <v>1014</v>
      </c>
    </row>
    <row r="14" spans="4:7" x14ac:dyDescent="0.25">
      <c r="D14" s="30" t="s">
        <v>22</v>
      </c>
      <c r="E14" s="26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0B77-5158-C74E-8D80-778D990C2973}">
  <dimension ref="B4:P13"/>
  <sheetViews>
    <sheetView workbookViewId="0">
      <selection activeCell="C8" sqref="C8"/>
    </sheetView>
  </sheetViews>
  <sheetFormatPr baseColWidth="10" defaultRowHeight="15" x14ac:dyDescent="0.25"/>
  <cols>
    <col min="2" max="2" width="33.28515625" bestFit="1" customWidth="1"/>
    <col min="3" max="3" width="25.140625" bestFit="1" customWidth="1"/>
    <col min="4" max="4" width="15.28515625" bestFit="1" customWidth="1"/>
    <col min="5" max="5" width="13.140625" bestFit="1" customWidth="1"/>
    <col min="6" max="6" width="16.7109375" bestFit="1" customWidth="1"/>
    <col min="7" max="7" width="25.140625" bestFit="1" customWidth="1"/>
    <col min="8" max="8" width="13.140625" bestFit="1" customWidth="1"/>
    <col min="9" max="9" width="13" bestFit="1" customWidth="1"/>
    <col min="10" max="10" width="25.140625" bestFit="1" customWidth="1"/>
    <col min="11" max="11" width="13.140625" bestFit="1" customWidth="1"/>
    <col min="12" max="12" width="17.7109375" bestFit="1" customWidth="1"/>
    <col min="13" max="13" width="15.5703125" bestFit="1" customWidth="1"/>
    <col min="15" max="15" width="20.28515625" bestFit="1" customWidth="1"/>
    <col min="16" max="16" width="15.5703125" bestFit="1" customWidth="1"/>
  </cols>
  <sheetData>
    <row r="4" spans="2:16" x14ac:dyDescent="0.25">
      <c r="I4" s="47"/>
      <c r="J4" s="47"/>
    </row>
    <row r="5" spans="2:16" ht="19.5" customHeight="1" x14ac:dyDescent="0.25">
      <c r="C5" s="48"/>
      <c r="D5" s="49" t="s">
        <v>30</v>
      </c>
      <c r="E5" s="49">
        <v>43500</v>
      </c>
      <c r="F5" s="48"/>
      <c r="G5" s="50" t="s">
        <v>32</v>
      </c>
      <c r="H5" s="50">
        <v>12000</v>
      </c>
      <c r="I5" s="48"/>
      <c r="J5" s="51" t="s">
        <v>33</v>
      </c>
      <c r="K5" s="51">
        <v>18000</v>
      </c>
      <c r="L5" s="48"/>
      <c r="M5" s="52" t="s">
        <v>34</v>
      </c>
      <c r="N5" s="52">
        <v>50000</v>
      </c>
      <c r="O5" s="48"/>
    </row>
    <row r="6" spans="2:16" ht="19.5" customHeight="1" x14ac:dyDescent="0.25">
      <c r="C6" s="49" t="s">
        <v>24</v>
      </c>
      <c r="D6" s="49" t="s">
        <v>25</v>
      </c>
      <c r="E6" s="49" t="s">
        <v>26</v>
      </c>
      <c r="F6" s="49" t="s">
        <v>28</v>
      </c>
      <c r="G6" s="50" t="s">
        <v>24</v>
      </c>
      <c r="H6" s="50" t="s">
        <v>26</v>
      </c>
      <c r="I6" s="50" t="s">
        <v>28</v>
      </c>
      <c r="J6" s="51" t="s">
        <v>24</v>
      </c>
      <c r="K6" s="51" t="s">
        <v>26</v>
      </c>
      <c r="L6" s="51" t="s">
        <v>28</v>
      </c>
      <c r="M6" s="52" t="s">
        <v>24</v>
      </c>
      <c r="N6" s="52" t="s">
        <v>26</v>
      </c>
      <c r="O6" s="52" t="s">
        <v>28</v>
      </c>
      <c r="P6" s="54" t="s">
        <v>28</v>
      </c>
    </row>
    <row r="7" spans="2:16" x14ac:dyDescent="0.25">
      <c r="B7" s="31" t="s">
        <v>23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2:16" x14ac:dyDescent="0.25">
      <c r="B8" s="31" t="s">
        <v>1</v>
      </c>
      <c r="C8" s="27">
        <f>+'PPTO PCC ROPA'!E12</f>
        <v>1334</v>
      </c>
      <c r="D8" s="4">
        <v>1.8</v>
      </c>
      <c r="E8" s="4">
        <f>+C8*D8</f>
        <v>2401.2000000000003</v>
      </c>
      <c r="F8" s="28">
        <f>+E8*E5</f>
        <v>104452200.00000001</v>
      </c>
      <c r="G8" s="46">
        <v>1.7</v>
      </c>
      <c r="H8" s="4">
        <f>G8*C8</f>
        <v>2267.7999999999997</v>
      </c>
      <c r="I8" s="28">
        <f>+H8*H5</f>
        <v>27213599.999999996</v>
      </c>
      <c r="J8" s="46">
        <v>0</v>
      </c>
      <c r="K8" s="4">
        <f>J8*F8</f>
        <v>0</v>
      </c>
      <c r="L8" s="28">
        <f>+K8*K5</f>
        <v>0</v>
      </c>
      <c r="M8" s="46">
        <v>0</v>
      </c>
      <c r="N8" s="4">
        <f>M8*I8</f>
        <v>0</v>
      </c>
      <c r="O8" s="28">
        <f>+N8*N5</f>
        <v>0</v>
      </c>
      <c r="P8" s="28">
        <f>F8+I8+L8+O8</f>
        <v>131665800.00000001</v>
      </c>
    </row>
    <row r="9" spans="2:16" x14ac:dyDescent="0.25">
      <c r="B9" s="31" t="s">
        <v>27</v>
      </c>
      <c r="C9" s="4">
        <f>+'PPTO PCC ROPA'!F12</f>
        <v>13498</v>
      </c>
      <c r="D9" s="4">
        <v>1.3</v>
      </c>
      <c r="E9" s="4">
        <f>+C9*D9</f>
        <v>17547.400000000001</v>
      </c>
      <c r="F9" s="28">
        <f>+E9*E5</f>
        <v>763311900.00000012</v>
      </c>
      <c r="G9" s="4">
        <v>0</v>
      </c>
      <c r="H9" s="4">
        <v>0</v>
      </c>
      <c r="I9" s="28">
        <f>+H9*H5</f>
        <v>0</v>
      </c>
      <c r="J9" s="4">
        <v>0.3</v>
      </c>
      <c r="K9" s="4">
        <f>C9*J9</f>
        <v>4049.3999999999996</v>
      </c>
      <c r="L9" s="28">
        <f>+K9*K5</f>
        <v>72889200</v>
      </c>
      <c r="M9" s="4">
        <v>0</v>
      </c>
      <c r="N9" s="4">
        <v>0</v>
      </c>
      <c r="O9" s="28">
        <f>+N9*N5</f>
        <v>0</v>
      </c>
      <c r="P9" s="28">
        <f>F9+I9+L9</f>
        <v>836201100.00000012</v>
      </c>
    </row>
    <row r="10" spans="2:16" x14ac:dyDescent="0.25">
      <c r="B10" s="31" t="s">
        <v>3</v>
      </c>
      <c r="C10" s="4">
        <f>+'PPTO PCC ROPA'!G12</f>
        <v>1014</v>
      </c>
      <c r="D10" s="4">
        <v>0</v>
      </c>
      <c r="E10" s="4">
        <f>+C10*D10</f>
        <v>0</v>
      </c>
      <c r="F10" s="28">
        <f>+E10*E5</f>
        <v>0</v>
      </c>
      <c r="G10" s="4">
        <f>+'PPTO PCC ROPA'!K12</f>
        <v>0</v>
      </c>
      <c r="H10" s="4">
        <f t="shared" ref="H10" si="0">G10*C10</f>
        <v>0</v>
      </c>
      <c r="I10" s="28">
        <f>+H10*H5</f>
        <v>0</v>
      </c>
      <c r="J10" s="4">
        <v>0</v>
      </c>
      <c r="K10" s="4">
        <f t="shared" ref="K10" si="1">J10*F10</f>
        <v>0</v>
      </c>
      <c r="L10" s="28">
        <f>+K10*K5</f>
        <v>0</v>
      </c>
      <c r="M10" s="4">
        <v>0.9</v>
      </c>
      <c r="N10" s="27">
        <f>M10*C10</f>
        <v>912.6</v>
      </c>
      <c r="O10" s="28">
        <f>+N10*N5</f>
        <v>45630000</v>
      </c>
      <c r="P10" s="28">
        <f>F10+I10+L10+O10</f>
        <v>45630000</v>
      </c>
    </row>
    <row r="11" spans="2:16" x14ac:dyDescent="0.25">
      <c r="B11" s="31" t="s">
        <v>29</v>
      </c>
      <c r="C11" s="53">
        <f>SUM(C8:C10)</f>
        <v>15846</v>
      </c>
      <c r="D11" s="53">
        <f>SUM(D8:D10)</f>
        <v>3.1</v>
      </c>
      <c r="E11" s="53">
        <f t="shared" ref="E11:F11" si="2">SUM(E8:E10)</f>
        <v>19948.600000000002</v>
      </c>
      <c r="F11" s="22">
        <f t="shared" si="2"/>
        <v>867764100.00000012</v>
      </c>
      <c r="G11" s="53">
        <f>SUM(G8:G10)</f>
        <v>1.7</v>
      </c>
      <c r="H11" s="53">
        <f>SUM(H8:H10)</f>
        <v>2267.7999999999997</v>
      </c>
      <c r="I11" s="22">
        <f t="shared" ref="I11" si="3">SUM(I8:I10)</f>
        <v>27213599.999999996</v>
      </c>
      <c r="J11" s="53">
        <f>SUM(J8:J10)</f>
        <v>0.3</v>
      </c>
      <c r="K11" s="53">
        <f>SUM(K8:K10)</f>
        <v>4049.3999999999996</v>
      </c>
      <c r="L11" s="22">
        <f t="shared" ref="L11:M11" si="4">SUM(L8:L10)</f>
        <v>72889200</v>
      </c>
      <c r="M11" s="53">
        <f>SUM(M8:M10)</f>
        <v>0.9</v>
      </c>
      <c r="N11" s="53">
        <f>SUM(N8:N10)</f>
        <v>912.6</v>
      </c>
      <c r="O11" s="22">
        <f t="shared" ref="O11" si="5">SUM(O8:O10)</f>
        <v>45630000</v>
      </c>
      <c r="P11" s="22">
        <f t="shared" ref="P11" si="6">SUM(P8:P10)</f>
        <v>1013496900.0000001</v>
      </c>
    </row>
    <row r="13" spans="2:16" x14ac:dyDescent="0.25">
      <c r="D13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0D03-85A3-42A6-BB5B-C422305BBD73}">
  <dimension ref="E6:I53"/>
  <sheetViews>
    <sheetView topLeftCell="B1" zoomScaleNormal="100" workbookViewId="0">
      <selection activeCell="I6" sqref="I6"/>
    </sheetView>
  </sheetViews>
  <sheetFormatPr baseColWidth="10" defaultRowHeight="15" x14ac:dyDescent="0.25"/>
  <cols>
    <col min="6" max="6" width="25.140625" bestFit="1" customWidth="1"/>
    <col min="7" max="7" width="16.7109375" bestFit="1" customWidth="1"/>
    <col min="8" max="8" width="16.140625" bestFit="1" customWidth="1"/>
  </cols>
  <sheetData>
    <row r="6" spans="5:8" ht="30" x14ac:dyDescent="0.25">
      <c r="E6" s="7" t="s">
        <v>0</v>
      </c>
      <c r="F6" s="7" t="s">
        <v>35</v>
      </c>
      <c r="G6" s="12" t="s">
        <v>36</v>
      </c>
      <c r="H6" s="56"/>
    </row>
    <row r="7" spans="5:8" x14ac:dyDescent="0.25">
      <c r="E7" s="20">
        <v>2019</v>
      </c>
      <c r="F7" s="1">
        <v>5000</v>
      </c>
      <c r="G7" s="1">
        <v>10000</v>
      </c>
      <c r="H7" s="55"/>
    </row>
    <row r="8" spans="5:8" x14ac:dyDescent="0.25">
      <c r="E8" s="20">
        <v>2020</v>
      </c>
      <c r="F8" s="1">
        <v>5500</v>
      </c>
      <c r="G8" s="1">
        <v>11000</v>
      </c>
      <c r="H8" s="55"/>
    </row>
    <row r="9" spans="5:8" x14ac:dyDescent="0.25">
      <c r="E9" s="20">
        <v>2021</v>
      </c>
      <c r="F9" s="1">
        <v>6000</v>
      </c>
      <c r="G9" s="1">
        <v>11000</v>
      </c>
      <c r="H9" s="55"/>
    </row>
    <row r="10" spans="5:8" x14ac:dyDescent="0.25">
      <c r="E10" s="20">
        <v>2022</v>
      </c>
      <c r="F10" s="1">
        <v>7000</v>
      </c>
      <c r="G10" s="1">
        <v>12000</v>
      </c>
      <c r="H10" s="55"/>
    </row>
    <row r="11" spans="5:8" x14ac:dyDescent="0.25">
      <c r="E11" s="20">
        <v>2023</v>
      </c>
      <c r="F11" s="1">
        <v>8000</v>
      </c>
      <c r="G11" s="1">
        <v>12500</v>
      </c>
      <c r="H11" s="55"/>
    </row>
    <row r="14" spans="5:8" x14ac:dyDescent="0.25">
      <c r="E14" s="3" t="s">
        <v>4</v>
      </c>
    </row>
    <row r="15" spans="5:8" x14ac:dyDescent="0.25">
      <c r="E15" s="3" t="s">
        <v>5</v>
      </c>
    </row>
    <row r="16" spans="5:8" x14ac:dyDescent="0.25">
      <c r="E16" s="2"/>
    </row>
    <row r="17" spans="5:9" x14ac:dyDescent="0.25">
      <c r="F17" s="37" t="s">
        <v>6</v>
      </c>
      <c r="G17" s="9" t="s">
        <v>7</v>
      </c>
      <c r="H17" s="39" t="s">
        <v>8</v>
      </c>
      <c r="I17" s="37" t="s">
        <v>9</v>
      </c>
    </row>
    <row r="18" spans="5:9" x14ac:dyDescent="0.25">
      <c r="E18" s="7" t="s">
        <v>0</v>
      </c>
      <c r="F18" s="38"/>
      <c r="G18" s="7" t="s">
        <v>38</v>
      </c>
      <c r="H18" s="40"/>
      <c r="I18" s="38"/>
    </row>
    <row r="19" spans="5:9" x14ac:dyDescent="0.25">
      <c r="E19" s="10">
        <v>2019</v>
      </c>
      <c r="F19" s="4">
        <v>1</v>
      </c>
      <c r="G19" s="1">
        <v>5000</v>
      </c>
      <c r="H19" s="4">
        <f>G19*F19</f>
        <v>5000</v>
      </c>
      <c r="I19" s="4">
        <f>F19^2</f>
        <v>1</v>
      </c>
    </row>
    <row r="20" spans="5:9" x14ac:dyDescent="0.25">
      <c r="E20" s="10">
        <v>2020</v>
      </c>
      <c r="F20" s="4">
        <v>2</v>
      </c>
      <c r="G20" s="1">
        <v>5500</v>
      </c>
      <c r="H20" s="4">
        <f t="shared" ref="H20:H23" si="0">G20*F20</f>
        <v>11000</v>
      </c>
      <c r="I20" s="4">
        <f t="shared" ref="I20:I23" si="1">F20^2</f>
        <v>4</v>
      </c>
    </row>
    <row r="21" spans="5:9" x14ac:dyDescent="0.25">
      <c r="E21" s="10">
        <v>2021</v>
      </c>
      <c r="F21" s="4">
        <v>3</v>
      </c>
      <c r="G21" s="1">
        <v>6000</v>
      </c>
      <c r="H21" s="4">
        <f t="shared" si="0"/>
        <v>18000</v>
      </c>
      <c r="I21" s="4">
        <f t="shared" si="1"/>
        <v>9</v>
      </c>
    </row>
    <row r="22" spans="5:9" x14ac:dyDescent="0.25">
      <c r="E22" s="10">
        <v>2022</v>
      </c>
      <c r="F22" s="4">
        <v>4</v>
      </c>
      <c r="G22" s="1">
        <v>7000</v>
      </c>
      <c r="H22" s="4">
        <f t="shared" si="0"/>
        <v>28000</v>
      </c>
      <c r="I22" s="4">
        <f t="shared" si="1"/>
        <v>16</v>
      </c>
    </row>
    <row r="23" spans="5:9" x14ac:dyDescent="0.25">
      <c r="E23" s="10">
        <v>2023</v>
      </c>
      <c r="F23" s="4">
        <v>5</v>
      </c>
      <c r="G23" s="1">
        <v>8000</v>
      </c>
      <c r="H23" s="4">
        <f t="shared" si="0"/>
        <v>40000</v>
      </c>
      <c r="I23" s="4">
        <f t="shared" si="1"/>
        <v>25</v>
      </c>
    </row>
    <row r="24" spans="5:9" x14ac:dyDescent="0.25">
      <c r="F24" s="8">
        <f>SUM(F19:F23)</f>
        <v>15</v>
      </c>
      <c r="G24" s="8">
        <f t="shared" ref="G24:I24" si="2">SUM(G19:G23)</f>
        <v>31500</v>
      </c>
      <c r="H24" s="8">
        <f t="shared" si="2"/>
        <v>102000</v>
      </c>
      <c r="I24" s="8">
        <f t="shared" si="2"/>
        <v>55</v>
      </c>
    </row>
    <row r="27" spans="5:9" x14ac:dyDescent="0.25">
      <c r="E27" s="11" t="s">
        <v>10</v>
      </c>
      <c r="F27" s="4">
        <f>((F23*H24)-(F24*G24))/((F23*I24)-(F24)^2)</f>
        <v>750</v>
      </c>
      <c r="G27" s="6"/>
    </row>
    <row r="28" spans="5:9" x14ac:dyDescent="0.25">
      <c r="E28" s="11" t="s">
        <v>11</v>
      </c>
      <c r="F28" s="4">
        <f>((G24-(F27*F24))/F23)</f>
        <v>4050</v>
      </c>
    </row>
    <row r="29" spans="5:9" x14ac:dyDescent="0.25">
      <c r="E29" s="11" t="s">
        <v>12</v>
      </c>
      <c r="F29" s="4">
        <f>(F28+(F27*7))</f>
        <v>9300</v>
      </c>
      <c r="G29" s="6"/>
    </row>
    <row r="32" spans="5:9" x14ac:dyDescent="0.25">
      <c r="F32" s="41" t="s">
        <v>6</v>
      </c>
      <c r="G32" s="14" t="s">
        <v>7</v>
      </c>
      <c r="H32" s="43" t="s">
        <v>8</v>
      </c>
      <c r="I32" s="41" t="s">
        <v>9</v>
      </c>
    </row>
    <row r="33" spans="5:9" x14ac:dyDescent="0.25">
      <c r="E33" s="12" t="s">
        <v>0</v>
      </c>
      <c r="F33" s="42"/>
      <c r="G33" s="12" t="s">
        <v>37</v>
      </c>
      <c r="H33" s="44"/>
      <c r="I33" s="42"/>
    </row>
    <row r="34" spans="5:9" x14ac:dyDescent="0.25">
      <c r="E34" s="13">
        <v>2019</v>
      </c>
      <c r="F34" s="4">
        <v>1</v>
      </c>
      <c r="G34" s="1">
        <v>10000</v>
      </c>
      <c r="H34" s="4">
        <f>G34*F34</f>
        <v>10000</v>
      </c>
      <c r="I34" s="4">
        <f>F34^2</f>
        <v>1</v>
      </c>
    </row>
    <row r="35" spans="5:9" x14ac:dyDescent="0.25">
      <c r="E35" s="13">
        <v>2020</v>
      </c>
      <c r="F35" s="4">
        <v>2</v>
      </c>
      <c r="G35" s="1">
        <v>11000</v>
      </c>
      <c r="H35" s="4">
        <f t="shared" ref="H35:H38" si="3">G35*F35</f>
        <v>22000</v>
      </c>
      <c r="I35" s="4">
        <f t="shared" ref="I35:I38" si="4">F35^2</f>
        <v>4</v>
      </c>
    </row>
    <row r="36" spans="5:9" x14ac:dyDescent="0.25">
      <c r="E36" s="13">
        <v>2021</v>
      </c>
      <c r="F36" s="4">
        <v>3</v>
      </c>
      <c r="G36" s="1">
        <v>11000</v>
      </c>
      <c r="H36" s="4">
        <f t="shared" si="3"/>
        <v>33000</v>
      </c>
      <c r="I36" s="4">
        <f t="shared" si="4"/>
        <v>9</v>
      </c>
    </row>
    <row r="37" spans="5:9" x14ac:dyDescent="0.25">
      <c r="E37" s="13">
        <v>2022</v>
      </c>
      <c r="F37" s="4">
        <v>4</v>
      </c>
      <c r="G37" s="1">
        <v>12000</v>
      </c>
      <c r="H37" s="4">
        <f t="shared" si="3"/>
        <v>48000</v>
      </c>
      <c r="I37" s="4">
        <f t="shared" si="4"/>
        <v>16</v>
      </c>
    </row>
    <row r="38" spans="5:9" x14ac:dyDescent="0.25">
      <c r="E38" s="13">
        <v>2023</v>
      </c>
      <c r="F38" s="4">
        <v>5</v>
      </c>
      <c r="G38" s="1">
        <v>12500</v>
      </c>
      <c r="H38" s="4">
        <f t="shared" si="3"/>
        <v>62500</v>
      </c>
      <c r="I38" s="4">
        <f t="shared" si="4"/>
        <v>25</v>
      </c>
    </row>
    <row r="39" spans="5:9" x14ac:dyDescent="0.25">
      <c r="F39" s="5">
        <f>SUM(F34:F38)</f>
        <v>15</v>
      </c>
      <c r="G39" s="5">
        <f t="shared" ref="G39:I39" si="5">SUM(G34:G38)</f>
        <v>56500</v>
      </c>
      <c r="H39" s="5">
        <f t="shared" si="5"/>
        <v>175500</v>
      </c>
      <c r="I39" s="5">
        <f t="shared" si="5"/>
        <v>55</v>
      </c>
    </row>
    <row r="42" spans="5:9" x14ac:dyDescent="0.25">
      <c r="E42" s="15" t="s">
        <v>10</v>
      </c>
      <c r="F42" s="4">
        <f>((F38*H39)-(F39*G39))/((F38*I39)-(F39)^2)</f>
        <v>600</v>
      </c>
      <c r="G42" s="6"/>
    </row>
    <row r="43" spans="5:9" x14ac:dyDescent="0.25">
      <c r="E43" s="15" t="s">
        <v>11</v>
      </c>
      <c r="F43" s="4">
        <f>((G39-(F42*F39))/F38)</f>
        <v>9500</v>
      </c>
    </row>
    <row r="44" spans="5:9" x14ac:dyDescent="0.25">
      <c r="E44" s="15" t="s">
        <v>12</v>
      </c>
      <c r="F44" s="4">
        <f>(F43+(F42*7))</f>
        <v>13700</v>
      </c>
      <c r="G44" s="6"/>
    </row>
    <row r="49" spans="5:8" x14ac:dyDescent="0.25">
      <c r="E49" s="3" t="s">
        <v>5</v>
      </c>
    </row>
    <row r="50" spans="5:8" x14ac:dyDescent="0.25">
      <c r="E50" s="3"/>
    </row>
    <row r="51" spans="5:8" x14ac:dyDescent="0.25">
      <c r="E51" s="23" t="s">
        <v>14</v>
      </c>
      <c r="F51" s="23" t="s">
        <v>13</v>
      </c>
      <c r="G51" s="23" t="s">
        <v>15</v>
      </c>
      <c r="H51" s="23" t="s">
        <v>16</v>
      </c>
    </row>
    <row r="52" spans="5:8" x14ac:dyDescent="0.25">
      <c r="E52" s="11" t="s">
        <v>12</v>
      </c>
      <c r="F52" s="4">
        <v>1332</v>
      </c>
      <c r="G52" s="21">
        <v>220000</v>
      </c>
      <c r="H52" s="22">
        <f>F52*G52</f>
        <v>293040000</v>
      </c>
    </row>
    <row r="53" spans="5:8" x14ac:dyDescent="0.25">
      <c r="E53" s="15" t="s">
        <v>12</v>
      </c>
      <c r="F53" s="4">
        <v>13400</v>
      </c>
      <c r="G53" s="21">
        <v>110000</v>
      </c>
      <c r="H53" s="22">
        <f t="shared" ref="H53" si="6">F53*G53</f>
        <v>1474000000</v>
      </c>
    </row>
  </sheetData>
  <mergeCells count="6">
    <mergeCell ref="F17:F18"/>
    <mergeCell ref="H17:H18"/>
    <mergeCell ref="I17:I18"/>
    <mergeCell ref="F32:F33"/>
    <mergeCell ref="H32:H33"/>
    <mergeCell ref="I32:I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D9B5-89D0-41F2-8571-0EDABEE1A7F8}">
  <dimension ref="D7:F14"/>
  <sheetViews>
    <sheetView workbookViewId="0">
      <selection activeCell="F12" sqref="F12"/>
    </sheetView>
  </sheetViews>
  <sheetFormatPr baseColWidth="10" defaultRowHeight="15" x14ac:dyDescent="0.25"/>
  <cols>
    <col min="4" max="4" width="33.5703125" bestFit="1" customWidth="1"/>
    <col min="5" max="5" width="11.85546875" bestFit="1" customWidth="1"/>
    <col min="6" max="6" width="12.85546875" bestFit="1" customWidth="1"/>
  </cols>
  <sheetData>
    <row r="7" spans="4:6" x14ac:dyDescent="0.25">
      <c r="D7" s="29" t="s">
        <v>17</v>
      </c>
      <c r="E7" s="29" t="s">
        <v>38</v>
      </c>
      <c r="F7" s="29" t="s">
        <v>39</v>
      </c>
    </row>
    <row r="8" spans="4:6" x14ac:dyDescent="0.25">
      <c r="D8" s="24" t="s">
        <v>18</v>
      </c>
      <c r="E8" s="24">
        <f>+'PRONOSTICO DE VENTAS MANA'!F29</f>
        <v>9300</v>
      </c>
      <c r="F8" s="24">
        <f>+'PRONOSTICO DE VENTAS MANA'!F44</f>
        <v>13700</v>
      </c>
    </row>
    <row r="9" spans="4:6" x14ac:dyDescent="0.25">
      <c r="D9" s="24" t="s">
        <v>19</v>
      </c>
      <c r="E9" s="25">
        <f>+ROUND(E8*E14,0)</f>
        <v>930</v>
      </c>
      <c r="F9" s="25">
        <f>+ROUND(F8*E14,0)</f>
        <v>1370</v>
      </c>
    </row>
    <row r="10" spans="4:6" x14ac:dyDescent="0.25">
      <c r="D10" s="24" t="s">
        <v>20</v>
      </c>
      <c r="E10" s="25">
        <f>+E8+E9</f>
        <v>10230</v>
      </c>
      <c r="F10" s="24">
        <f>+F8+F9</f>
        <v>15070</v>
      </c>
    </row>
    <row r="11" spans="4:6" x14ac:dyDescent="0.25">
      <c r="D11" s="24" t="s">
        <v>21</v>
      </c>
      <c r="E11" s="24">
        <f>+ROUND('PRONOSTICO DE VENTAS MANA'!G23*E14,0)</f>
        <v>800</v>
      </c>
      <c r="F11" s="24">
        <f>+ROUND('PRONOSTICO DE VENTAS MANA'!G38*E14,0)</f>
        <v>1250</v>
      </c>
    </row>
    <row r="12" spans="4:6" x14ac:dyDescent="0.25">
      <c r="D12" s="23" t="s">
        <v>31</v>
      </c>
      <c r="E12" s="45">
        <f>+E10-E11</f>
        <v>9430</v>
      </c>
      <c r="F12" s="23">
        <f>+F10-F11</f>
        <v>13820</v>
      </c>
    </row>
    <row r="14" spans="4:6" x14ac:dyDescent="0.25">
      <c r="D14" s="30" t="s">
        <v>22</v>
      </c>
      <c r="E14" s="26">
        <v>0.1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0A9A-551E-4A52-AC37-238539089F0C}">
  <dimension ref="B4:P12"/>
  <sheetViews>
    <sheetView tabSelected="1" workbookViewId="0">
      <selection activeCell="P9" sqref="P9"/>
    </sheetView>
  </sheetViews>
  <sheetFormatPr baseColWidth="10" defaultRowHeight="15" x14ac:dyDescent="0.25"/>
  <cols>
    <col min="2" max="2" width="33.28515625" bestFit="1" customWidth="1"/>
    <col min="3" max="3" width="25.140625" bestFit="1" customWidth="1"/>
    <col min="4" max="4" width="15.28515625" bestFit="1" customWidth="1"/>
    <col min="5" max="5" width="13.140625" bestFit="1" customWidth="1"/>
    <col min="6" max="6" width="16.7109375" bestFit="1" customWidth="1"/>
    <col min="7" max="7" width="25.140625" bestFit="1" customWidth="1"/>
    <col min="8" max="8" width="13.140625" bestFit="1" customWidth="1"/>
    <col min="9" max="9" width="14" bestFit="1" customWidth="1"/>
    <col min="10" max="10" width="25.140625" bestFit="1" customWidth="1"/>
    <col min="11" max="11" width="13.140625" bestFit="1" customWidth="1"/>
    <col min="12" max="12" width="17.7109375" bestFit="1" customWidth="1"/>
    <col min="13" max="13" width="25.140625" bestFit="1" customWidth="1"/>
    <col min="14" max="14" width="13.140625" bestFit="1" customWidth="1"/>
    <col min="15" max="15" width="17.7109375" bestFit="1" customWidth="1"/>
    <col min="16" max="16" width="14" bestFit="1" customWidth="1"/>
  </cols>
  <sheetData>
    <row r="4" spans="2:16" x14ac:dyDescent="0.25">
      <c r="I4" s="47"/>
      <c r="J4" s="47"/>
    </row>
    <row r="5" spans="2:16" ht="19.5" customHeight="1" x14ac:dyDescent="0.25">
      <c r="C5" s="48"/>
      <c r="D5" s="49" t="s">
        <v>40</v>
      </c>
      <c r="E5" s="49">
        <v>13500</v>
      </c>
      <c r="F5" s="48"/>
      <c r="G5" s="50" t="s">
        <v>41</v>
      </c>
      <c r="H5" s="50">
        <v>5000</v>
      </c>
      <c r="I5" s="48"/>
      <c r="J5" s="51" t="s">
        <v>42</v>
      </c>
      <c r="K5" s="51">
        <v>250</v>
      </c>
      <c r="L5" s="48" t="s">
        <v>43</v>
      </c>
      <c r="M5" s="52" t="s">
        <v>44</v>
      </c>
      <c r="N5" s="52">
        <v>2500</v>
      </c>
      <c r="O5" s="48"/>
    </row>
    <row r="6" spans="2:16" ht="19.5" customHeight="1" x14ac:dyDescent="0.25">
      <c r="C6" s="49" t="s">
        <v>24</v>
      </c>
      <c r="D6" s="49" t="s">
        <v>25</v>
      </c>
      <c r="E6" s="49" t="s">
        <v>26</v>
      </c>
      <c r="F6" s="49" t="s">
        <v>28</v>
      </c>
      <c r="G6" s="50" t="s">
        <v>24</v>
      </c>
      <c r="H6" s="50" t="s">
        <v>26</v>
      </c>
      <c r="I6" s="50" t="s">
        <v>28</v>
      </c>
      <c r="J6" s="51" t="s">
        <v>24</v>
      </c>
      <c r="K6" s="51" t="s">
        <v>26</v>
      </c>
      <c r="L6" s="51" t="s">
        <v>28</v>
      </c>
      <c r="M6" s="52" t="s">
        <v>24</v>
      </c>
      <c r="N6" s="52" t="s">
        <v>26</v>
      </c>
      <c r="O6" s="52" t="s">
        <v>28</v>
      </c>
      <c r="P6" s="54" t="s">
        <v>28</v>
      </c>
    </row>
    <row r="7" spans="2:16" x14ac:dyDescent="0.25">
      <c r="B7" s="31" t="s">
        <v>23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2:16" x14ac:dyDescent="0.25">
      <c r="B8" s="31" t="s">
        <v>38</v>
      </c>
      <c r="C8" s="27">
        <f>+'PPTO PCC MANA'!E12</f>
        <v>9430</v>
      </c>
      <c r="D8" s="4">
        <f>200/1000</f>
        <v>0.2</v>
      </c>
      <c r="E8" s="4">
        <f>+C8*D8</f>
        <v>1886</v>
      </c>
      <c r="F8" s="28">
        <f>+E8*E5</f>
        <v>25461000</v>
      </c>
      <c r="G8" s="46">
        <v>1.5</v>
      </c>
      <c r="H8" s="4">
        <f>G8*C8</f>
        <v>14145</v>
      </c>
      <c r="I8" s="28">
        <f>+H8*H5</f>
        <v>70725000</v>
      </c>
      <c r="J8" s="46">
        <v>0</v>
      </c>
      <c r="K8" s="4">
        <f>J8*F8</f>
        <v>0</v>
      </c>
      <c r="L8" s="28">
        <f>+K8*K5</f>
        <v>0</v>
      </c>
      <c r="M8" s="46">
        <v>0</v>
      </c>
      <c r="N8" s="4">
        <f>M8*I8</f>
        <v>0</v>
      </c>
      <c r="O8" s="28">
        <f>+N8*N5</f>
        <v>0</v>
      </c>
      <c r="P8" s="28">
        <f>F8+I8+L8+O8</f>
        <v>96186000</v>
      </c>
    </row>
    <row r="9" spans="2:16" x14ac:dyDescent="0.25">
      <c r="B9" s="31" t="s">
        <v>37</v>
      </c>
      <c r="C9" s="4">
        <f>'PPTO PCC MANA'!F12</f>
        <v>13820</v>
      </c>
      <c r="D9" s="4">
        <f>500/1000</f>
        <v>0.5</v>
      </c>
      <c r="E9" s="4">
        <f>+C9*D9</f>
        <v>6910</v>
      </c>
      <c r="F9" s="28">
        <f>+E9*E5</f>
        <v>93285000</v>
      </c>
      <c r="G9" s="4">
        <v>1</v>
      </c>
      <c r="H9" s="4">
        <f>G9*C9</f>
        <v>13820</v>
      </c>
      <c r="I9" s="28">
        <f>+H9*H5</f>
        <v>69100000</v>
      </c>
      <c r="J9" s="4">
        <v>0</v>
      </c>
      <c r="K9" s="4">
        <f>C9*J9</f>
        <v>0</v>
      </c>
      <c r="L9" s="28">
        <f>+K9*K5</f>
        <v>0</v>
      </c>
      <c r="M9" s="4">
        <v>0.5</v>
      </c>
      <c r="N9" s="57">
        <f>C9*M9</f>
        <v>6910</v>
      </c>
      <c r="O9" s="28">
        <f>+N9*N5</f>
        <v>17275000</v>
      </c>
      <c r="P9" s="28">
        <f>F9+I9+L9+O9</f>
        <v>179660000</v>
      </c>
    </row>
    <row r="10" spans="2:16" x14ac:dyDescent="0.25">
      <c r="B10" s="31" t="s">
        <v>29</v>
      </c>
      <c r="C10" s="53">
        <f>SUM(C8:C9)</f>
        <v>23250</v>
      </c>
      <c r="D10" s="53">
        <f>SUM(D8:D9)</f>
        <v>0.7</v>
      </c>
      <c r="E10" s="53">
        <f>SUM(E8:E9)</f>
        <v>8796</v>
      </c>
      <c r="F10" s="22">
        <f>SUM(F8:F9)</f>
        <v>118746000</v>
      </c>
      <c r="G10" s="53">
        <f>SUM(G8:G9)</f>
        <v>2.5</v>
      </c>
      <c r="H10" s="53">
        <f>SUM(H8:H9)</f>
        <v>27965</v>
      </c>
      <c r="I10" s="22">
        <f>SUM(I8:I9)</f>
        <v>139825000</v>
      </c>
      <c r="J10" s="53">
        <f>SUM(J8:J9)</f>
        <v>0</v>
      </c>
      <c r="K10" s="53">
        <f>SUM(K8:K9)</f>
        <v>0</v>
      </c>
      <c r="L10" s="22">
        <f>SUM(L8:L9)</f>
        <v>0</v>
      </c>
      <c r="M10" s="53">
        <f>SUM(M8:M9)</f>
        <v>0.5</v>
      </c>
      <c r="N10" s="53">
        <f>SUM(N8:N9)</f>
        <v>6910</v>
      </c>
      <c r="O10" s="22">
        <f>SUM(O8:O9)</f>
        <v>17275000</v>
      </c>
      <c r="P10" s="22">
        <f>SUM(P8:P9)</f>
        <v>275846000</v>
      </c>
    </row>
    <row r="12" spans="2:16" x14ac:dyDescent="0.25">
      <c r="D1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PRONOSTICO DE VENTAS ROPA</vt:lpstr>
      <vt:lpstr>PPTO PCC ROPA</vt:lpstr>
      <vt:lpstr>PPTO MP PRIMA REQUERIDA ROPA</vt:lpstr>
      <vt:lpstr>PRONOSTICO DE VENTAS MANA</vt:lpstr>
      <vt:lpstr>PPTO PCC MANA</vt:lpstr>
      <vt:lpstr>PPTO MP PRIMA REQUERIDA MANA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carlos montaño</cp:lastModifiedBy>
  <dcterms:created xsi:type="dcterms:W3CDTF">2024-04-02T02:11:24Z</dcterms:created>
  <dcterms:modified xsi:type="dcterms:W3CDTF">2024-04-09T02:29:44Z</dcterms:modified>
</cp:coreProperties>
</file>