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quipo\Desktop\UTN(profesorado)\TRABAJOS DE EXEL\Trabajos Practicos Exel\TpTres\"/>
    </mc:Choice>
  </mc:AlternateContent>
  <xr:revisionPtr revIDLastSave="0" documentId="13_ncr:1_{BE79F691-A0C6-4349-BB53-29876F9E89F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 DE DATOS" sheetId="1" r:id="rId1"/>
    <sheet name="resumen" sheetId="2" r:id="rId2"/>
    <sheet name="Grafic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2" l="1"/>
  <c r="E15" i="2"/>
  <c r="D19" i="2"/>
  <c r="C19" i="2"/>
  <c r="B19" i="2"/>
  <c r="E14" i="2"/>
  <c r="I6" i="1"/>
  <c r="J6" i="1" s="1"/>
  <c r="B14" i="2"/>
  <c r="B13" i="2"/>
  <c r="B12" i="2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E6" i="2"/>
  <c r="E5" i="2"/>
  <c r="E4" i="2"/>
  <c r="D11" i="2"/>
  <c r="B6" i="2"/>
  <c r="B5" i="2"/>
  <c r="B4" i="2"/>
  <c r="A25" i="2"/>
  <c r="I3" i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K6" i="1" l="1"/>
  <c r="A27" i="2"/>
  <c r="M2" i="1"/>
  <c r="H3" i="1" s="1"/>
  <c r="H17" i="1" l="1"/>
  <c r="H15" i="1"/>
  <c r="H8" i="1"/>
  <c r="H18" i="1"/>
  <c r="H16" i="1"/>
  <c r="H14" i="1"/>
  <c r="H13" i="1"/>
  <c r="H12" i="1"/>
  <c r="H11" i="1"/>
  <c r="H10" i="1"/>
  <c r="H9" i="1"/>
  <c r="H7" i="1"/>
  <c r="H22" i="1"/>
  <c r="H21" i="1"/>
  <c r="H20" i="1"/>
  <c r="H4" i="1"/>
  <c r="H6" i="1"/>
  <c r="H5" i="1"/>
  <c r="H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7" authorId="0" shapeId="0" xr:uid="{00000000-0006-0000-0100-000001000000}">
      <text>
        <r>
          <rPr>
            <sz val="11"/>
            <rFont val="Calibri"/>
            <scheme val="minor"/>
          </rPr>
          <t>Alex:
Ayudita, fijense con buscarV previo definan la tabla que esta en datos</t>
        </r>
      </text>
    </comment>
    <comment ref="A24" authorId="0" shapeId="0" xr:uid="{E6E699F2-A450-4194-8E31-7B4DBD5BF0D4}">
      <text>
        <r>
          <rPr>
            <sz val="11"/>
            <rFont val="Calibri"/>
            <scheme val="minor"/>
          </rPr>
          <t>Alex:
Ayudita, fijense con buscarV previo definan la tabla que esta en datos</t>
        </r>
      </text>
    </comment>
    <comment ref="A26" authorId="0" shapeId="0" xr:uid="{3DE8F924-6958-42E6-BA63-A9097995C5C3}">
      <text>
        <r>
          <rPr>
            <sz val="11"/>
            <rFont val="Calibri"/>
            <scheme val="minor"/>
          </rPr>
          <t>Alex:
Ayudita, fijense con buscarV previo definan la tabla que esta en datos</t>
        </r>
      </text>
    </comment>
    <comment ref="A28" authorId="0" shapeId="0" xr:uid="{4721DD7D-0103-44CC-A913-E3DDDA62DDB1}">
      <text>
        <r>
          <rPr>
            <sz val="11"/>
            <rFont val="Calibri"/>
            <scheme val="minor"/>
          </rPr>
          <t>Alex:
Ayudita, fijense con buscarV previo definan la tabla que esta en datos</t>
        </r>
      </text>
    </comment>
  </commentList>
</comments>
</file>

<file path=xl/sharedStrings.xml><?xml version="1.0" encoding="utf-8"?>
<sst xmlns="http://schemas.openxmlformats.org/spreadsheetml/2006/main" count="131" uniqueCount="68">
  <si>
    <t>LEGAJO</t>
  </si>
  <si>
    <t>NOMBRE</t>
  </si>
  <si>
    <t>FECHA DE NAC.</t>
  </si>
  <si>
    <t>LOCALIDAD</t>
  </si>
  <si>
    <t>PROVINCIA</t>
  </si>
  <si>
    <t>CARGO</t>
  </si>
  <si>
    <t>AÑOS DE TRABAJO</t>
  </si>
  <si>
    <t>Edad del empleado</t>
  </si>
  <si>
    <t>Sueldo en Pesos</t>
  </si>
  <si>
    <t>Sueldo En Dolares</t>
  </si>
  <si>
    <t>dólar hoy</t>
  </si>
  <si>
    <t>Ana</t>
  </si>
  <si>
    <t>Carlos Paz</t>
  </si>
  <si>
    <t>Cordoba</t>
  </si>
  <si>
    <t>Abogado</t>
  </si>
  <si>
    <t>Luís</t>
  </si>
  <si>
    <t>Gerente</t>
  </si>
  <si>
    <t>SUELDO</t>
  </si>
  <si>
    <t>Juan</t>
  </si>
  <si>
    <t>Administrativo</t>
  </si>
  <si>
    <t>María</t>
  </si>
  <si>
    <t>Mercedes</t>
  </si>
  <si>
    <t>Clorinda</t>
  </si>
  <si>
    <t>Santa Fe</t>
  </si>
  <si>
    <t>Olga</t>
  </si>
  <si>
    <t>José</t>
  </si>
  <si>
    <t>David</t>
  </si>
  <si>
    <t>Teresa</t>
  </si>
  <si>
    <t>flores</t>
  </si>
  <si>
    <t>Buenos Aires</t>
  </si>
  <si>
    <t>Manuel</t>
  </si>
  <si>
    <t>Agustín</t>
  </si>
  <si>
    <t>Antonia</t>
  </si>
  <si>
    <t>Pedro</t>
  </si>
  <si>
    <t>Esther</t>
  </si>
  <si>
    <t>Javier</t>
  </si>
  <si>
    <t>Nuria</t>
  </si>
  <si>
    <t>pilar</t>
  </si>
  <si>
    <t>Ramiro</t>
  </si>
  <si>
    <t>Villa maria</t>
  </si>
  <si>
    <t>Pilar</t>
  </si>
  <si>
    <t>Ramón</t>
  </si>
  <si>
    <t>Dolores</t>
  </si>
  <si>
    <t>Punto Nº 4</t>
  </si>
  <si>
    <t>Punto Nº 6</t>
  </si>
  <si>
    <t>Ocupación</t>
  </si>
  <si>
    <t>cantidad</t>
  </si>
  <si>
    <t>Provincia</t>
  </si>
  <si>
    <t>Cantidad Empleados</t>
  </si>
  <si>
    <t>Punto Nº 9</t>
  </si>
  <si>
    <t>Punto Nº 5</t>
  </si>
  <si>
    <t>inversion en Pesos por provincia</t>
  </si>
  <si>
    <t>sobre el Punto 9</t>
  </si>
  <si>
    <t>Punto Nº 10</t>
  </si>
  <si>
    <t>Legajo</t>
  </si>
  <si>
    <t>nombre</t>
  </si>
  <si>
    <t>ocupacion</t>
  </si>
  <si>
    <t>sueldo</t>
  </si>
  <si>
    <t>Punto Nº 1</t>
  </si>
  <si>
    <t>Punto Nº 2</t>
  </si>
  <si>
    <t>Punto Nº 3</t>
  </si>
  <si>
    <t>Sueldo En Euro</t>
  </si>
  <si>
    <t>Euro hoy</t>
  </si>
  <si>
    <t>Ejercicio7</t>
  </si>
  <si>
    <t>Funcion indice y coincidir</t>
  </si>
  <si>
    <t xml:space="preserve">Mejor Recaudacion a quien pertenece? </t>
  </si>
  <si>
    <t>EJERCICIO 8</t>
  </si>
  <si>
    <t>EJERCICIO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</si>
</sst>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$&quot;\ * #,##0.00_-;\-&quot;$&quot;\ * #,##0.00_-;_-&quot;$&quot;\ * &quot;-&quot;??_-;_-@"/>
    <numFmt numFmtId="165" formatCode="_ &quot;$&quot;\ * #,##0.00_ ;_ &quot;$&quot;\ * \-#,##0.00_ ;_ &quot;$&quot;\ * &quot;-&quot;??_ ;_ @_ "/>
    <numFmt numFmtId="166" formatCode="_ * #,##0_ ;_ * \-#,##0_ ;_ * &quot;-&quot;??_ ;_ @_ "/>
  </numFmts>
  <fonts count="16">
    <font>
      <sz val="11"/>
      <name val="Calibri"/>
      <scheme val="minor"/>
    </font>
    <font>
      <b/>
      <sz val="10"/>
      <color rgb="FFFFFFFF"/>
      <name val="Arial"/>
    </font>
    <font>
      <sz val="11"/>
      <name val="Calibri"/>
    </font>
    <font>
      <b/>
      <sz val="14"/>
      <name val="Calibri"/>
    </font>
    <font>
      <sz val="14"/>
      <name val="Calibri"/>
    </font>
    <font>
      <sz val="10"/>
      <color rgb="FF000080"/>
      <name val="Arial"/>
    </font>
    <font>
      <sz val="11"/>
      <name val="Calibri"/>
    </font>
    <font>
      <sz val="12"/>
      <name val="Calibri"/>
    </font>
    <font>
      <sz val="10"/>
      <name val="Arial"/>
    </font>
    <font>
      <sz val="10"/>
      <color rgb="FFFF0000"/>
      <name val="Arial"/>
    </font>
    <font>
      <sz val="12"/>
      <color rgb="FF000080"/>
      <name val="Arial"/>
    </font>
    <font>
      <sz val="11"/>
      <color rgb="FFFF0000"/>
      <name val="Calibri"/>
    </font>
    <font>
      <b/>
      <sz val="10"/>
      <color rgb="FFFFFFFF"/>
      <name val="Arial"/>
      <family val="2"/>
    </font>
    <font>
      <sz val="14"/>
      <name val="Calibri"/>
      <family val="2"/>
    </font>
    <font>
      <sz val="11"/>
      <color rgb="FFFFFF00"/>
      <name val="Calibri"/>
      <family val="2"/>
      <scheme val="minor"/>
    </font>
    <font>
      <b/>
      <sz val="14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/>
      <diagonal/>
    </border>
    <border>
      <left style="medium">
        <color rgb="FF000000"/>
      </left>
      <right style="medium">
        <color rgb="FF003366"/>
      </right>
      <top style="medium">
        <color rgb="FF000000"/>
      </top>
      <bottom style="medium">
        <color rgb="FF000000"/>
      </bottom>
      <diagonal/>
    </border>
    <border>
      <left style="medium">
        <color rgb="FF003366"/>
      </left>
      <right style="medium">
        <color rgb="FF003366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3366"/>
      </left>
      <right style="medium">
        <color rgb="FF003366"/>
      </right>
      <top/>
      <bottom style="medium">
        <color rgb="FF003366"/>
      </bottom>
      <diagonal/>
    </border>
    <border>
      <left style="medium">
        <color rgb="FF003366"/>
      </left>
      <right/>
      <top/>
      <bottom style="medium">
        <color rgb="FF0033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 style="medium">
        <color rgb="FF003366"/>
      </bottom>
      <diagonal/>
    </border>
    <border>
      <left style="medium">
        <color rgb="FF003366"/>
      </left>
      <right/>
      <top style="medium">
        <color rgb="FF003366"/>
      </top>
      <bottom style="medium">
        <color rgb="FF003366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3366"/>
      </left>
      <right style="medium">
        <color rgb="FF003366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3366"/>
      </left>
      <right/>
      <top/>
      <bottom/>
      <diagonal/>
    </border>
    <border>
      <left/>
      <right/>
      <top/>
      <bottom/>
      <diagonal/>
    </border>
    <border>
      <left/>
      <right style="medium">
        <color rgb="FF003366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2" fillId="0" borderId="0" xfId="0" applyNumberFormat="1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wrapText="1"/>
    </xf>
    <xf numFmtId="14" fontId="5" fillId="0" borderId="7" xfId="0" applyNumberFormat="1" applyFont="1" applyBorder="1" applyAlignment="1">
      <alignment wrapText="1"/>
    </xf>
    <xf numFmtId="0" fontId="6" fillId="0" borderId="0" xfId="0" applyFont="1"/>
    <xf numFmtId="0" fontId="5" fillId="0" borderId="8" xfId="0" applyFont="1" applyBorder="1" applyAlignment="1">
      <alignment horizontal="center" wrapText="1"/>
    </xf>
    <xf numFmtId="1" fontId="2" fillId="4" borderId="9" xfId="0" applyNumberFormat="1" applyFont="1" applyFill="1" applyBorder="1"/>
    <xf numFmtId="164" fontId="2" fillId="4" borderId="9" xfId="0" applyNumberFormat="1" applyFont="1" applyFill="1" applyBorder="1"/>
    <xf numFmtId="165" fontId="2" fillId="4" borderId="9" xfId="0" applyNumberFormat="1" applyFont="1" applyFill="1" applyBorder="1"/>
    <xf numFmtId="0" fontId="2" fillId="0" borderId="0" xfId="0" applyFont="1" applyAlignment="1">
      <alignment horizontal="center"/>
    </xf>
    <xf numFmtId="164" fontId="3" fillId="3" borderId="6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wrapText="1"/>
    </xf>
    <xf numFmtId="0" fontId="5" fillId="0" borderId="10" xfId="0" applyFont="1" applyBorder="1" applyAlignment="1">
      <alignment wrapText="1"/>
    </xf>
    <xf numFmtId="14" fontId="5" fillId="0" borderId="10" xfId="0" applyNumberFormat="1" applyFont="1" applyBorder="1" applyAlignment="1">
      <alignment wrapText="1"/>
    </xf>
    <xf numFmtId="0" fontId="5" fillId="0" borderId="11" xfId="0" applyFont="1" applyBorder="1" applyAlignment="1">
      <alignment horizontal="center" wrapText="1"/>
    </xf>
    <xf numFmtId="0" fontId="1" fillId="2" borderId="12" xfId="0" applyFont="1" applyFill="1" applyBorder="1" applyAlignment="1">
      <alignment horizontal="center" vertical="center" wrapText="1"/>
    </xf>
    <xf numFmtId="0" fontId="7" fillId="0" borderId="0" xfId="0" applyFont="1"/>
    <xf numFmtId="164" fontId="5" fillId="0" borderId="10" xfId="0" applyNumberFormat="1" applyFont="1" applyBorder="1" applyAlignment="1">
      <alignment wrapText="1"/>
    </xf>
    <xf numFmtId="0" fontId="1" fillId="2" borderId="13" xfId="0" applyFont="1" applyFill="1" applyBorder="1" applyAlignment="1">
      <alignment wrapText="1"/>
    </xf>
    <xf numFmtId="0" fontId="8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wrapText="1"/>
    </xf>
    <xf numFmtId="0" fontId="10" fillId="0" borderId="10" xfId="0" applyFont="1" applyBorder="1" applyAlignment="1">
      <alignment wrapText="1"/>
    </xf>
    <xf numFmtId="166" fontId="2" fillId="4" borderId="16" xfId="0" applyNumberFormat="1" applyFont="1" applyFill="1" applyBorder="1"/>
    <xf numFmtId="0" fontId="9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/>
    <xf numFmtId="0" fontId="5" fillId="4" borderId="6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6" fillId="0" borderId="23" xfId="0" applyFont="1" applyBorder="1"/>
    <xf numFmtId="0" fontId="1" fillId="2" borderId="17" xfId="0" applyFont="1" applyFill="1" applyBorder="1" applyAlignment="1">
      <alignment horizontal="center" vertical="center" wrapText="1"/>
    </xf>
    <xf numFmtId="0" fontId="6" fillId="0" borderId="18" xfId="0" applyFont="1" applyBorder="1"/>
    <xf numFmtId="0" fontId="6" fillId="0" borderId="19" xfId="0" applyFont="1" applyBorder="1"/>
    <xf numFmtId="4" fontId="2" fillId="4" borderId="9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4" fontId="2" fillId="4" borderId="20" xfId="0" applyNumberFormat="1" applyFont="1" applyFill="1" applyBorder="1" applyAlignment="1">
      <alignment horizontal="center" vertical="center" wrapText="1"/>
    </xf>
    <xf numFmtId="4" fontId="2" fillId="4" borderId="21" xfId="0" applyNumberFormat="1" applyFont="1" applyFill="1" applyBorder="1" applyAlignment="1">
      <alignment horizontal="center" vertical="center" wrapText="1"/>
    </xf>
    <xf numFmtId="4" fontId="11" fillId="3" borderId="22" xfId="0" applyNumberFormat="1" applyFont="1" applyFill="1" applyBorder="1" applyAlignment="1">
      <alignment horizontal="center" wrapText="1"/>
    </xf>
    <xf numFmtId="0" fontId="14" fillId="5" borderId="0" xfId="0" applyFont="1" applyFill="1" applyAlignment="1">
      <alignment horizontal="center"/>
    </xf>
    <xf numFmtId="4" fontId="2" fillId="0" borderId="9" xfId="0" applyNumberFormat="1" applyFont="1" applyBorder="1"/>
    <xf numFmtId="0" fontId="15" fillId="0" borderId="18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&quot;$&quot;\ * #,##0.00_-;\-&quot;$&quot;\ * #,##0.00_-;_-&quot;$&quot;\ * &quot;-&quot;??_-;_-@"/>
      <fill>
        <patternFill patternType="solid">
          <fgColor rgb="FFF4B083"/>
          <bgColor rgb="FFF4B083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65" formatCode="_ &quot;$&quot;\ * #,##0.00_ ;_ &quot;$&quot;\ * \-#,##0.00_ ;_ &quot;$&quot;\ * &quot;-&quot;??_ ;_ @_ "/>
    </dxf>
    <dxf>
      <numFmt numFmtId="164" formatCode="_-&quot;$&quot;\ * #,##0.00_-;\-&quot;$&quot;\ * #,##0.00_-;_-&quot;$&quot;\ * &quot;-&quot;??_-;_-@"/>
    </dxf>
    <dxf>
      <numFmt numFmtId="1" formatCode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</dxfs>
  <tableStyles count="2">
    <tableStyle name="HOJA DE DATOS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HOJA DE DATOS-style 2" pivot="0" count="3" xr9:uid="{00000000-0011-0000-FFFF-FFFF01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Empleados q son</a:t>
            </a:r>
            <a:endParaRPr lang="en-US"/>
          </a:p>
        </c:rich>
      </c:tx>
      <c:layout>
        <c:manualLayout>
          <c:xMode val="edge"/>
          <c:yMode val="edge"/>
          <c:x val="0.2235345581802274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resumen!$B$3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1F-4112-89E6-E153987136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1F-4112-89E6-E153987136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1F-4112-89E6-E153987136D0}"/>
              </c:ext>
            </c:extLst>
          </c:dPt>
          <c:cat>
            <c:strRef>
              <c:f>resumen!$A$4:$A$6</c:f>
              <c:strCache>
                <c:ptCount val="3"/>
                <c:pt idx="0">
                  <c:v>Abogado</c:v>
                </c:pt>
                <c:pt idx="1">
                  <c:v>Gerente</c:v>
                </c:pt>
                <c:pt idx="2">
                  <c:v>Administrativo</c:v>
                </c:pt>
              </c:strCache>
            </c:strRef>
          </c:cat>
          <c:val>
            <c:numRef>
              <c:f>resumen!$B$4:$B$6</c:f>
              <c:numCache>
                <c:formatCode>_ * #,##0_ ;_ * \-#,##0_ ;_ * "-"??_ ;_ @_ 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1F-4112-89E6-E15398713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resumen!$E$3</c:f>
              <c:strCache>
                <c:ptCount val="1"/>
                <c:pt idx="0">
                  <c:v>Cantidad Empleados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43-498E-9BED-C810624685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43-498E-9BED-C810624685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43-498E-9BED-C810624685AA}"/>
              </c:ext>
            </c:extLst>
          </c:dPt>
          <c:cat>
            <c:strRef>
              <c:f>resumen!$D$4:$D$6</c:f>
              <c:strCache>
                <c:ptCount val="3"/>
                <c:pt idx="0">
                  <c:v>Cordoba</c:v>
                </c:pt>
                <c:pt idx="1">
                  <c:v>Santa Fe</c:v>
                </c:pt>
                <c:pt idx="2">
                  <c:v>Buenos Aires</c:v>
                </c:pt>
              </c:strCache>
            </c:strRef>
          </c:cat>
          <c:val>
            <c:numRef>
              <c:f>resumen!$E$4:$E$6</c:f>
              <c:numCache>
                <c:formatCode>General</c:formatCode>
                <c:ptCount val="3"/>
                <c:pt idx="0">
                  <c:v>8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43-498E-9BED-C8106246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Cordoba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38-433A-9031-790BEFBFA2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38-433A-9031-790BEFBFA223}"/>
              </c:ext>
            </c:extLst>
          </c:dPt>
          <c:cat>
            <c:strRef>
              <c:f>resumen!$D$14:$D$15</c:f>
              <c:strCache>
                <c:ptCount val="1"/>
                <c:pt idx="0">
                  <c:v>Mejor Recaudacion a quien pertenece? </c:v>
                </c:pt>
              </c:strCache>
            </c:strRef>
          </c:cat>
          <c:val>
            <c:numRef>
              <c:f>resumen!$E$14:$E$15</c:f>
              <c:numCache>
                <c:formatCode>#,##0.00</c:formatCode>
                <c:ptCount val="2"/>
                <c:pt idx="0">
                  <c:v>10300000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38-433A-9031-790BEFBF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1938-433A-9031-790BEFBFA22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1938-433A-9031-790BEFBFA223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resumen!$D$14:$D$15</c15:sqref>
                        </c15:formulaRef>
                      </c:ext>
                    </c:extLst>
                    <c:strCache>
                      <c:ptCount val="1"/>
                      <c:pt idx="0">
                        <c:v>Mejor Recaudacion a quien pertenece?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resumen!$F$14:$F$15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938-433A-9031-790BEFBFA22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2</xdr:row>
      <xdr:rowOff>47625</xdr:rowOff>
    </xdr:from>
    <xdr:ext cx="5200650" cy="19812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543674" y="438150"/>
          <a:ext cx="5534025" cy="1943100"/>
        </a:xfrm>
        <a:prstGeom prst="rect">
          <a:avLst/>
        </a:prstGeom>
        <a:gradFill rotWithShape="1">
          <a:gsLst>
            <a:gs pos="0">
              <a:schemeClr val="accent1">
                <a:lumMod val="110000"/>
                <a:satMod val="105000"/>
                <a:tint val="67000"/>
              </a:schemeClr>
            </a:gs>
            <a:gs pos="50000">
              <a:schemeClr val="accent1">
                <a:lumMod val="105000"/>
                <a:satMod val="103000"/>
                <a:tint val="73000"/>
              </a:schemeClr>
            </a:gs>
            <a:gs pos="100000">
              <a:schemeClr val="accent1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1"/>
          </a:solidFill>
          <a:prstDash val="solid"/>
          <a:miter lim="800000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cuantos administrativos trabajan en Santa Fe.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2)Cuanto se invierte en  la Provincia de Buenos Aires  en abogados.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Nombre de la provincia que mas recaudo.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cuantos administrativos, gerentes y  abogados  trabajan en la empresa.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Cuanto personal esta en  la empresa hace mas de 5 años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Cantidad de Empleados por Provincia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Calcular a Euro cuanto equivale cada uno de los sueldos 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Graficar los puntos 4 y 6 en la hoja Grafico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 Graficar el Punto 9 en Hoja Grafico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10) Buscar por legajo e informar nombre, ocupacion e ingreso</a:t>
          </a:r>
          <a:r>
            <a:rPr lang="es-AR"/>
            <a:t> </a:t>
          </a:r>
          <a:endParaRPr lang="es-AR"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119062</xdr:rowOff>
    </xdr:from>
    <xdr:to>
      <xdr:col>7</xdr:col>
      <xdr:colOff>371475</xdr:colOff>
      <xdr:row>18</xdr:row>
      <xdr:rowOff>4762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A9A1801D-EEEF-38A6-6A0E-71BBB366E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3</xdr:row>
      <xdr:rowOff>52387</xdr:rowOff>
    </xdr:from>
    <xdr:to>
      <xdr:col>14</xdr:col>
      <xdr:colOff>695325</xdr:colOff>
      <xdr:row>17</xdr:row>
      <xdr:rowOff>128587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229362D8-9D85-561B-FFA0-1BAD4CF27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695325</xdr:colOff>
      <xdr:row>26</xdr:row>
      <xdr:rowOff>100012</xdr:rowOff>
    </xdr:from>
    <xdr:to>
      <xdr:col>10</xdr:col>
      <xdr:colOff>266700</xdr:colOff>
      <xdr:row>40</xdr:row>
      <xdr:rowOff>42862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D2DCABC1-04CF-C42A-6B82-E5DF3AABE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K22">
  <autoFilter ref="A2:K22" xr:uid="{00000000-000C-0000-FFFF-FFFF00000000}"/>
  <tableColumns count="11">
    <tableColumn id="1" xr3:uid="{00000000-0010-0000-0000-000001000000}" name="LEGAJO"/>
    <tableColumn id="2" xr3:uid="{00000000-0010-0000-0000-000002000000}" name="NOMBRE"/>
    <tableColumn id="3" xr3:uid="{00000000-0010-0000-0000-000003000000}" name="FECHA DE NAC."/>
    <tableColumn id="4" xr3:uid="{00000000-0010-0000-0000-000004000000}" name="LOCALIDAD"/>
    <tableColumn id="5" xr3:uid="{00000000-0010-0000-0000-000005000000}" name="PROVINCIA"/>
    <tableColumn id="6" xr3:uid="{00000000-0010-0000-0000-000006000000}" name="CARGO"/>
    <tableColumn id="7" xr3:uid="{00000000-0010-0000-0000-000007000000}" name="AÑOS DE TRABAJO"/>
    <tableColumn id="8" xr3:uid="{00000000-0010-0000-0000-000008000000}" name="Edad del empleado" dataDxfId="3">
      <calculatedColumnFormula>YEAR(M$2)-YEAR(C3)</calculatedColumnFormula>
    </tableColumn>
    <tableColumn id="9" xr3:uid="{00000000-0010-0000-0000-000009000000}" name="Sueldo en Pesos" dataDxfId="2">
      <calculatedColumnFormula>VLOOKUP(F3,Table_2[],2,FALSE)</calculatedColumnFormula>
    </tableColumn>
    <tableColumn id="11" xr3:uid="{4D89CF36-A778-416B-A53E-6191DCCCAA7D}" name="Sueldo En Euro" dataDxfId="0">
      <calculatedColumnFormula>I3/O$10</calculatedColumnFormula>
    </tableColumn>
    <tableColumn id="10" xr3:uid="{00000000-0010-0000-0000-00000A000000}" name="Sueldo En Dolares" dataDxfId="1">
      <calculatedColumnFormula>I3/O$3</calculatedColumnFormula>
    </tableColumn>
  </tableColumns>
  <tableStyleInfo name="HOJA DE DAT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M4:N7">
  <tableColumns count="2">
    <tableColumn id="1" xr3:uid="{00000000-0010-0000-0100-000001000000}" name="CARGO"/>
    <tableColumn id="2" xr3:uid="{00000000-0010-0000-0100-000002000000}" name="SUELDO"/>
  </tableColumns>
  <tableStyleInfo name="HOJA DE DATOS-style 2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4"/>
  <sheetViews>
    <sheetView tabSelected="1" zoomScale="80" zoomScaleNormal="80" workbookViewId="0">
      <selection activeCell="A22" sqref="A22"/>
    </sheetView>
  </sheetViews>
  <sheetFormatPr baseColWidth="10" defaultColWidth="14.42578125" defaultRowHeight="15" customHeight="1"/>
  <cols>
    <col min="1" max="2" width="10.7109375" customWidth="1"/>
    <col min="3" max="3" width="17.28515625" customWidth="1"/>
    <col min="4" max="4" width="13.85546875" customWidth="1"/>
    <col min="5" max="5" width="15.5703125" customWidth="1"/>
    <col min="6" max="6" width="17.140625" customWidth="1"/>
    <col min="7" max="7" width="20.7109375" customWidth="1"/>
    <col min="8" max="8" width="20.5703125" customWidth="1"/>
    <col min="9" max="10" width="21.28515625" customWidth="1"/>
    <col min="11" max="11" width="24.85546875" customWidth="1"/>
    <col min="12" max="12" width="10.7109375" customWidth="1"/>
    <col min="13" max="13" width="14.140625" customWidth="1"/>
    <col min="14" max="14" width="18.28515625" customWidth="1"/>
    <col min="15" max="15" width="12.85546875" customWidth="1"/>
    <col min="16" max="16384" width="10.7109375" customWidth="1"/>
  </cols>
  <sheetData>
    <row r="1" spans="1:15 16384:16384" ht="19.5" customHeight="1">
      <c r="A1" s="1"/>
      <c r="G1" s="2"/>
      <c r="XFD1">
        <v>9</v>
      </c>
    </row>
    <row r="2" spans="1:15 16384:16384" ht="30" customHeight="1">
      <c r="A2" s="3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7" t="s">
        <v>7</v>
      </c>
      <c r="I2" s="7" t="s">
        <v>8</v>
      </c>
      <c r="J2" s="43" t="s">
        <v>61</v>
      </c>
      <c r="K2" s="7" t="s">
        <v>9</v>
      </c>
      <c r="M2" s="8">
        <f ca="1">TODAY()</f>
        <v>45196</v>
      </c>
      <c r="O2" s="9" t="s">
        <v>10</v>
      </c>
    </row>
    <row r="3" spans="1:15 16384:16384" ht="24.75" customHeight="1">
      <c r="A3" s="10">
        <v>1</v>
      </c>
      <c r="B3" s="11" t="s">
        <v>11</v>
      </c>
      <c r="C3" s="12">
        <v>35949</v>
      </c>
      <c r="D3" s="11" t="s">
        <v>12</v>
      </c>
      <c r="E3" s="11" t="s">
        <v>13</v>
      </c>
      <c r="F3" s="13" t="s">
        <v>14</v>
      </c>
      <c r="G3" s="14">
        <v>5</v>
      </c>
      <c r="H3" s="15">
        <f t="shared" ref="H3:H22" ca="1" si="0">YEAR(M$2)-YEAR(C3)</f>
        <v>25</v>
      </c>
      <c r="I3" s="16">
        <f>VLOOKUP(F3,Table_2[],2,FALSE)</f>
        <v>3000000</v>
      </c>
      <c r="J3" s="16">
        <f t="shared" ref="J3:J22" si="1">I3/O$10</f>
        <v>5555.5555555555557</v>
      </c>
      <c r="K3" s="17">
        <f t="shared" ref="K3:K22" si="2">I3/O$3</f>
        <v>4054.0540540540542</v>
      </c>
      <c r="L3" s="18"/>
      <c r="O3" s="19">
        <v>740</v>
      </c>
    </row>
    <row r="4" spans="1:15 16384:16384" ht="24.75" customHeight="1">
      <c r="A4" s="20">
        <v>2</v>
      </c>
      <c r="B4" s="21" t="s">
        <v>15</v>
      </c>
      <c r="C4" s="22">
        <v>20068</v>
      </c>
      <c r="D4" s="21" t="s">
        <v>12</v>
      </c>
      <c r="E4" s="21" t="s">
        <v>13</v>
      </c>
      <c r="F4" s="13" t="s">
        <v>16</v>
      </c>
      <c r="G4" s="23">
        <v>23</v>
      </c>
      <c r="H4" s="15">
        <f t="shared" ca="1" si="0"/>
        <v>69</v>
      </c>
      <c r="I4" s="16">
        <f>VLOOKUP(F4,Table_2[],2,FALSE)</f>
        <v>1200000</v>
      </c>
      <c r="J4" s="16">
        <f t="shared" si="1"/>
        <v>2222.2222222222222</v>
      </c>
      <c r="K4" s="17">
        <f t="shared" si="2"/>
        <v>1621.6216216216217</v>
      </c>
      <c r="L4" s="18"/>
      <c r="M4" s="24" t="s">
        <v>5</v>
      </c>
      <c r="N4" s="24" t="s">
        <v>17</v>
      </c>
    </row>
    <row r="5" spans="1:15 16384:16384" ht="24.75" customHeight="1">
      <c r="A5" s="20">
        <v>3</v>
      </c>
      <c r="B5" s="21" t="s">
        <v>18</v>
      </c>
      <c r="C5" s="22">
        <v>23352</v>
      </c>
      <c r="D5" s="21" t="s">
        <v>12</v>
      </c>
      <c r="E5" s="21" t="s">
        <v>13</v>
      </c>
      <c r="F5" s="13" t="s">
        <v>16</v>
      </c>
      <c r="G5" s="23">
        <v>1</v>
      </c>
      <c r="H5" s="15">
        <f t="shared" ca="1" si="0"/>
        <v>60</v>
      </c>
      <c r="I5" s="16">
        <f>VLOOKUP(F5,Table_2[],2,FALSE)</f>
        <v>1200000</v>
      </c>
      <c r="J5" s="16">
        <f t="shared" si="1"/>
        <v>2222.2222222222222</v>
      </c>
      <c r="K5" s="17">
        <f t="shared" si="2"/>
        <v>1621.6216216216217</v>
      </c>
      <c r="L5" s="18"/>
      <c r="M5" s="25" t="s">
        <v>19</v>
      </c>
      <c r="N5" s="26">
        <v>650000</v>
      </c>
    </row>
    <row r="6" spans="1:15 16384:16384" ht="24.75" customHeight="1">
      <c r="A6" s="20">
        <v>4</v>
      </c>
      <c r="B6" s="21" t="s">
        <v>20</v>
      </c>
      <c r="C6" s="22">
        <v>33156</v>
      </c>
      <c r="D6" s="21" t="s">
        <v>12</v>
      </c>
      <c r="E6" s="21" t="s">
        <v>13</v>
      </c>
      <c r="F6" s="13" t="s">
        <v>16</v>
      </c>
      <c r="G6" s="23">
        <v>9</v>
      </c>
      <c r="H6" s="15">
        <f t="shared" ca="1" si="0"/>
        <v>33</v>
      </c>
      <c r="I6" s="16">
        <f>VLOOKUP(F6,Table_2[],2,FALSE)</f>
        <v>1200000</v>
      </c>
      <c r="J6" s="16">
        <f t="shared" si="1"/>
        <v>2222.2222222222222</v>
      </c>
      <c r="K6" s="17">
        <f t="shared" si="2"/>
        <v>1621.6216216216217</v>
      </c>
      <c r="L6" s="18"/>
      <c r="M6" s="25" t="s">
        <v>16</v>
      </c>
      <c r="N6" s="26">
        <v>1200000</v>
      </c>
    </row>
    <row r="7" spans="1:15 16384:16384" ht="24.75" customHeight="1" thickBot="1">
      <c r="A7" s="20">
        <v>5</v>
      </c>
      <c r="B7" s="21" t="s">
        <v>21</v>
      </c>
      <c r="C7" s="22">
        <v>31222</v>
      </c>
      <c r="D7" s="21" t="s">
        <v>22</v>
      </c>
      <c r="E7" s="21" t="s">
        <v>23</v>
      </c>
      <c r="F7" s="13" t="s">
        <v>16</v>
      </c>
      <c r="G7" s="23">
        <v>7</v>
      </c>
      <c r="H7" s="15">
        <f t="shared" ca="1" si="0"/>
        <v>38</v>
      </c>
      <c r="I7" s="16">
        <f>VLOOKUP(F7,Table_2[],2,FALSE)</f>
        <v>1200000</v>
      </c>
      <c r="J7" s="16">
        <f t="shared" si="1"/>
        <v>2222.2222222222222</v>
      </c>
      <c r="K7" s="17">
        <f t="shared" si="2"/>
        <v>1621.6216216216217</v>
      </c>
      <c r="L7" s="18"/>
      <c r="M7" s="25" t="s">
        <v>14</v>
      </c>
      <c r="N7" s="26">
        <v>3000000</v>
      </c>
    </row>
    <row r="8" spans="1:15 16384:16384" ht="24.75" customHeight="1" thickBot="1">
      <c r="A8" s="20">
        <v>6</v>
      </c>
      <c r="B8" s="21" t="s">
        <v>24</v>
      </c>
      <c r="C8" s="22">
        <v>26697</v>
      </c>
      <c r="D8" s="21" t="s">
        <v>22</v>
      </c>
      <c r="E8" s="21" t="s">
        <v>23</v>
      </c>
      <c r="F8" s="13" t="s">
        <v>16</v>
      </c>
      <c r="G8" s="23">
        <v>5</v>
      </c>
      <c r="H8" s="15">
        <f t="shared" ca="1" si="0"/>
        <v>50</v>
      </c>
      <c r="I8" s="16">
        <f>VLOOKUP(F8,Table_2[],2,FALSE)</f>
        <v>1200000</v>
      </c>
      <c r="J8" s="16">
        <f t="shared" si="1"/>
        <v>2222.2222222222222</v>
      </c>
      <c r="K8" s="17">
        <f t="shared" si="2"/>
        <v>1621.6216216216217</v>
      </c>
      <c r="L8" s="18"/>
      <c r="O8" s="45" t="s">
        <v>63</v>
      </c>
    </row>
    <row r="9" spans="1:15 16384:16384" ht="24.75" customHeight="1" thickBot="1">
      <c r="A9" s="20">
        <v>7</v>
      </c>
      <c r="B9" s="21" t="s">
        <v>25</v>
      </c>
      <c r="C9" s="22">
        <v>34952</v>
      </c>
      <c r="D9" s="21" t="s">
        <v>22</v>
      </c>
      <c r="E9" s="21" t="s">
        <v>23</v>
      </c>
      <c r="F9" s="13" t="s">
        <v>16</v>
      </c>
      <c r="G9" s="23">
        <v>8</v>
      </c>
      <c r="H9" s="15">
        <f t="shared" ca="1" si="0"/>
        <v>28</v>
      </c>
      <c r="I9" s="16">
        <f>VLOOKUP(F9,Table_2[],2,FALSE)</f>
        <v>1200000</v>
      </c>
      <c r="J9" s="16">
        <f t="shared" si="1"/>
        <v>2222.2222222222222</v>
      </c>
      <c r="K9" s="17">
        <f t="shared" si="2"/>
        <v>1621.6216216216217</v>
      </c>
      <c r="L9" s="18"/>
      <c r="O9" s="44" t="s">
        <v>62</v>
      </c>
    </row>
    <row r="10" spans="1:15 16384:16384" ht="24.75" customHeight="1">
      <c r="A10" s="20">
        <v>8</v>
      </c>
      <c r="B10" s="21" t="s">
        <v>26</v>
      </c>
      <c r="C10" s="22">
        <v>35139</v>
      </c>
      <c r="D10" s="21" t="s">
        <v>22</v>
      </c>
      <c r="E10" s="21" t="s">
        <v>23</v>
      </c>
      <c r="F10" s="13" t="s">
        <v>16</v>
      </c>
      <c r="G10" s="23">
        <v>12</v>
      </c>
      <c r="H10" s="15">
        <f t="shared" ca="1" si="0"/>
        <v>27</v>
      </c>
      <c r="I10" s="16">
        <f>VLOOKUP(F10,Table_2[],2,FALSE)</f>
        <v>1200000</v>
      </c>
      <c r="J10" s="16">
        <f t="shared" si="1"/>
        <v>2222.2222222222222</v>
      </c>
      <c r="K10" s="17">
        <f t="shared" si="2"/>
        <v>1621.6216216216217</v>
      </c>
      <c r="L10" s="18"/>
      <c r="O10" s="19">
        <v>540</v>
      </c>
    </row>
    <row r="11" spans="1:15 16384:16384" ht="24.75" customHeight="1">
      <c r="A11" s="20">
        <v>9</v>
      </c>
      <c r="B11" s="21" t="s">
        <v>27</v>
      </c>
      <c r="C11" s="22">
        <v>30241</v>
      </c>
      <c r="D11" s="21" t="s">
        <v>28</v>
      </c>
      <c r="E11" s="21" t="s">
        <v>29</v>
      </c>
      <c r="F11" s="13" t="s">
        <v>19</v>
      </c>
      <c r="G11" s="23">
        <v>10</v>
      </c>
      <c r="H11" s="15">
        <f t="shared" ca="1" si="0"/>
        <v>41</v>
      </c>
      <c r="I11" s="16">
        <f>VLOOKUP(F11,Table_2[],2,FALSE)</f>
        <v>650000</v>
      </c>
      <c r="J11" s="16">
        <f t="shared" si="1"/>
        <v>1203.7037037037037</v>
      </c>
      <c r="K11" s="17">
        <f t="shared" si="2"/>
        <v>878.37837837837833</v>
      </c>
      <c r="L11" s="18"/>
    </row>
    <row r="12" spans="1:15 16384:16384" ht="24.75" customHeight="1">
      <c r="A12" s="20">
        <v>10</v>
      </c>
      <c r="B12" s="21" t="s">
        <v>30</v>
      </c>
      <c r="C12" s="22">
        <v>31607</v>
      </c>
      <c r="D12" s="21" t="s">
        <v>28</v>
      </c>
      <c r="E12" s="21" t="s">
        <v>29</v>
      </c>
      <c r="F12" s="13" t="s">
        <v>19</v>
      </c>
      <c r="G12" s="23">
        <v>2</v>
      </c>
      <c r="H12" s="15">
        <f t="shared" ca="1" si="0"/>
        <v>37</v>
      </c>
      <c r="I12" s="16">
        <f>VLOOKUP(F12,Table_2[],2,FALSE)</f>
        <v>650000</v>
      </c>
      <c r="J12" s="16">
        <f t="shared" si="1"/>
        <v>1203.7037037037037</v>
      </c>
      <c r="K12" s="17">
        <f t="shared" si="2"/>
        <v>878.37837837837833</v>
      </c>
      <c r="L12" s="18"/>
    </row>
    <row r="13" spans="1:15 16384:16384" ht="24.75" customHeight="1">
      <c r="A13" s="20">
        <v>11</v>
      </c>
      <c r="B13" s="21" t="s">
        <v>31</v>
      </c>
      <c r="C13" s="22">
        <v>34226</v>
      </c>
      <c r="D13" s="21" t="s">
        <v>28</v>
      </c>
      <c r="E13" s="21" t="s">
        <v>29</v>
      </c>
      <c r="F13" s="13" t="s">
        <v>19</v>
      </c>
      <c r="G13" s="23">
        <v>1</v>
      </c>
      <c r="H13" s="15">
        <f t="shared" ca="1" si="0"/>
        <v>30</v>
      </c>
      <c r="I13" s="16">
        <f>VLOOKUP(F13,Table_2[],2,FALSE)</f>
        <v>650000</v>
      </c>
      <c r="J13" s="16">
        <f t="shared" si="1"/>
        <v>1203.7037037037037</v>
      </c>
      <c r="K13" s="17">
        <f t="shared" si="2"/>
        <v>878.37837837837833</v>
      </c>
      <c r="L13" s="18"/>
    </row>
    <row r="14" spans="1:15 16384:16384" ht="24.75" customHeight="1">
      <c r="A14" s="20">
        <v>12</v>
      </c>
      <c r="B14" s="21" t="s">
        <v>32</v>
      </c>
      <c r="C14" s="22">
        <v>25600</v>
      </c>
      <c r="D14" s="21" t="s">
        <v>28</v>
      </c>
      <c r="E14" s="21" t="s">
        <v>29</v>
      </c>
      <c r="F14" s="13" t="s">
        <v>16</v>
      </c>
      <c r="G14" s="23">
        <v>11</v>
      </c>
      <c r="H14" s="15">
        <f t="shared" ca="1" si="0"/>
        <v>53</v>
      </c>
      <c r="I14" s="16">
        <f>VLOOKUP(F14,Table_2[],2,FALSE)</f>
        <v>1200000</v>
      </c>
      <c r="J14" s="16">
        <f t="shared" si="1"/>
        <v>2222.2222222222222</v>
      </c>
      <c r="K14" s="17">
        <f t="shared" si="2"/>
        <v>1621.6216216216217</v>
      </c>
      <c r="L14" s="18"/>
    </row>
    <row r="15" spans="1:15 16384:16384" ht="24.75" customHeight="1">
      <c r="A15" s="20">
        <v>13</v>
      </c>
      <c r="B15" s="21" t="s">
        <v>33</v>
      </c>
      <c r="C15" s="22">
        <v>32651</v>
      </c>
      <c r="D15" s="21" t="s">
        <v>28</v>
      </c>
      <c r="E15" s="21" t="s">
        <v>29</v>
      </c>
      <c r="F15" s="13" t="s">
        <v>16</v>
      </c>
      <c r="G15" s="23">
        <v>2</v>
      </c>
      <c r="H15" s="15">
        <f t="shared" ca="1" si="0"/>
        <v>34</v>
      </c>
      <c r="I15" s="16">
        <f>VLOOKUP(F15,Table_2[],2,FALSE)</f>
        <v>1200000</v>
      </c>
      <c r="J15" s="16">
        <f t="shared" si="1"/>
        <v>2222.2222222222222</v>
      </c>
      <c r="K15" s="17">
        <f t="shared" si="2"/>
        <v>1621.6216216216217</v>
      </c>
      <c r="L15" s="18"/>
    </row>
    <row r="16" spans="1:15 16384:16384" ht="24.75" customHeight="1">
      <c r="A16" s="20">
        <v>14</v>
      </c>
      <c r="B16" s="21" t="s">
        <v>34</v>
      </c>
      <c r="C16" s="22">
        <v>33101</v>
      </c>
      <c r="D16" s="21" t="s">
        <v>28</v>
      </c>
      <c r="E16" s="21" t="s">
        <v>29</v>
      </c>
      <c r="F16" s="13" t="s">
        <v>19</v>
      </c>
      <c r="G16" s="23">
        <v>3</v>
      </c>
      <c r="H16" s="15">
        <f t="shared" ca="1" si="0"/>
        <v>33</v>
      </c>
      <c r="I16" s="16">
        <f>VLOOKUP(F16,Table_2[],2,FALSE)</f>
        <v>650000</v>
      </c>
      <c r="J16" s="16">
        <f t="shared" si="1"/>
        <v>1203.7037037037037</v>
      </c>
      <c r="K16" s="17">
        <f t="shared" si="2"/>
        <v>878.37837837837833</v>
      </c>
      <c r="L16" s="18"/>
    </row>
    <row r="17" spans="1:12" ht="24.75" customHeight="1">
      <c r="A17" s="20">
        <v>15</v>
      </c>
      <c r="B17" s="21" t="s">
        <v>35</v>
      </c>
      <c r="C17" s="22">
        <v>36558</v>
      </c>
      <c r="D17" s="21" t="s">
        <v>28</v>
      </c>
      <c r="E17" s="21" t="s">
        <v>29</v>
      </c>
      <c r="F17" s="13" t="s">
        <v>19</v>
      </c>
      <c r="G17" s="23">
        <v>5</v>
      </c>
      <c r="H17" s="15">
        <f t="shared" ca="1" si="0"/>
        <v>23</v>
      </c>
      <c r="I17" s="16">
        <f>VLOOKUP(F17,Table_2[],2,FALSE)</f>
        <v>650000</v>
      </c>
      <c r="J17" s="16">
        <f t="shared" si="1"/>
        <v>1203.7037037037037</v>
      </c>
      <c r="K17" s="17">
        <f t="shared" si="2"/>
        <v>878.37837837837833</v>
      </c>
      <c r="L17" s="18"/>
    </row>
    <row r="18" spans="1:12" ht="24.75" customHeight="1">
      <c r="A18" s="20">
        <v>16</v>
      </c>
      <c r="B18" s="21" t="s">
        <v>36</v>
      </c>
      <c r="C18" s="22">
        <v>35046</v>
      </c>
      <c r="D18" s="21" t="s">
        <v>37</v>
      </c>
      <c r="E18" s="21" t="s">
        <v>29</v>
      </c>
      <c r="F18" s="13" t="s">
        <v>14</v>
      </c>
      <c r="G18" s="23">
        <v>5</v>
      </c>
      <c r="H18" s="15">
        <f t="shared" ca="1" si="0"/>
        <v>28</v>
      </c>
      <c r="I18" s="16">
        <f>VLOOKUP(F18,Table_2[],2,FALSE)</f>
        <v>3000000</v>
      </c>
      <c r="J18" s="16">
        <f t="shared" si="1"/>
        <v>5555.5555555555557</v>
      </c>
      <c r="K18" s="17">
        <f t="shared" si="2"/>
        <v>4054.0540540540542</v>
      </c>
      <c r="L18" s="18"/>
    </row>
    <row r="19" spans="1:12" ht="24.75" customHeight="1">
      <c r="A19" s="20">
        <v>17</v>
      </c>
      <c r="B19" s="21" t="s">
        <v>38</v>
      </c>
      <c r="C19" s="22">
        <v>29177</v>
      </c>
      <c r="D19" s="21" t="s">
        <v>39</v>
      </c>
      <c r="E19" s="21" t="s">
        <v>13</v>
      </c>
      <c r="F19" s="13" t="s">
        <v>16</v>
      </c>
      <c r="G19" s="23">
        <v>25</v>
      </c>
      <c r="H19" s="15">
        <f t="shared" ca="1" si="0"/>
        <v>44</v>
      </c>
      <c r="I19" s="16">
        <f>VLOOKUP(F19,Table_2[],2,FALSE)</f>
        <v>1200000</v>
      </c>
      <c r="J19" s="16">
        <f t="shared" si="1"/>
        <v>2222.2222222222222</v>
      </c>
      <c r="K19" s="17">
        <f t="shared" si="2"/>
        <v>1621.6216216216217</v>
      </c>
      <c r="L19" s="18"/>
    </row>
    <row r="20" spans="1:12" ht="24.75" customHeight="1">
      <c r="A20" s="20">
        <v>18</v>
      </c>
      <c r="B20" s="21" t="s">
        <v>40</v>
      </c>
      <c r="C20" s="22">
        <v>30136</v>
      </c>
      <c r="D20" s="21" t="s">
        <v>39</v>
      </c>
      <c r="E20" s="21" t="s">
        <v>13</v>
      </c>
      <c r="F20" s="13" t="s">
        <v>19</v>
      </c>
      <c r="G20" s="23">
        <v>6</v>
      </c>
      <c r="H20" s="15">
        <f t="shared" ca="1" si="0"/>
        <v>41</v>
      </c>
      <c r="I20" s="16">
        <f>VLOOKUP(F20,Table_2[],2,FALSE)</f>
        <v>650000</v>
      </c>
      <c r="J20" s="16">
        <f t="shared" si="1"/>
        <v>1203.7037037037037</v>
      </c>
      <c r="K20" s="17">
        <f t="shared" si="2"/>
        <v>878.37837837837833</v>
      </c>
      <c r="L20" s="18"/>
    </row>
    <row r="21" spans="1:12" ht="24.75" customHeight="1">
      <c r="A21" s="20">
        <v>19</v>
      </c>
      <c r="B21" s="21" t="s">
        <v>41</v>
      </c>
      <c r="C21" s="22">
        <v>36161</v>
      </c>
      <c r="D21" s="21" t="s">
        <v>39</v>
      </c>
      <c r="E21" s="21" t="s">
        <v>13</v>
      </c>
      <c r="F21" s="13" t="s">
        <v>19</v>
      </c>
      <c r="G21" s="23">
        <v>9</v>
      </c>
      <c r="H21" s="15">
        <f t="shared" ca="1" si="0"/>
        <v>24</v>
      </c>
      <c r="I21" s="16">
        <f>VLOOKUP(F21,Table_2[],2,FALSE)</f>
        <v>650000</v>
      </c>
      <c r="J21" s="16">
        <f t="shared" si="1"/>
        <v>1203.7037037037037</v>
      </c>
      <c r="K21" s="17">
        <f t="shared" si="2"/>
        <v>878.37837837837833</v>
      </c>
      <c r="L21" s="18"/>
    </row>
    <row r="22" spans="1:12" ht="24.75" customHeight="1">
      <c r="A22" s="20">
        <v>20</v>
      </c>
      <c r="B22" s="21" t="s">
        <v>42</v>
      </c>
      <c r="C22" s="22">
        <v>27123</v>
      </c>
      <c r="D22" s="21" t="s">
        <v>39</v>
      </c>
      <c r="E22" s="21" t="s">
        <v>13</v>
      </c>
      <c r="F22" s="13" t="s">
        <v>16</v>
      </c>
      <c r="G22" s="23">
        <v>2</v>
      </c>
      <c r="H22" s="15">
        <f t="shared" ca="1" si="0"/>
        <v>49</v>
      </c>
      <c r="I22" s="16">
        <f>VLOOKUP(F22,Table_2[],2,FALSE)</f>
        <v>1200000</v>
      </c>
      <c r="J22" s="16">
        <f t="shared" si="1"/>
        <v>2222.2222222222222</v>
      </c>
      <c r="K22" s="17">
        <f t="shared" si="2"/>
        <v>1621.6216216216217</v>
      </c>
      <c r="L22" s="18"/>
    </row>
    <row r="23" spans="1:12" ht="24.75" customHeight="1"/>
    <row r="24" spans="1:12" ht="24.7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00"/>
  <sheetViews>
    <sheetView topLeftCell="A9" workbookViewId="0">
      <selection activeCell="B12" sqref="B12"/>
    </sheetView>
  </sheetViews>
  <sheetFormatPr baseColWidth="10" defaultColWidth="14.42578125" defaultRowHeight="15" customHeight="1"/>
  <cols>
    <col min="1" max="1" width="18.5703125" customWidth="1"/>
    <col min="2" max="2" width="16.5703125" customWidth="1"/>
    <col min="3" max="3" width="10.7109375" customWidth="1"/>
    <col min="4" max="4" width="31.28515625" customWidth="1"/>
    <col min="5" max="5" width="12.7109375" customWidth="1"/>
    <col min="6" max="6" width="18.85546875" customWidth="1"/>
    <col min="7" max="14" width="10.7109375" customWidth="1"/>
  </cols>
  <sheetData>
    <row r="2" spans="1:11">
      <c r="A2" s="27" t="s">
        <v>43</v>
      </c>
      <c r="D2" s="27" t="s">
        <v>44</v>
      </c>
    </row>
    <row r="3" spans="1:11" ht="26.25">
      <c r="A3" s="28" t="s">
        <v>45</v>
      </c>
      <c r="B3" s="29" t="s">
        <v>46</v>
      </c>
      <c r="D3" s="30" t="s">
        <v>47</v>
      </c>
      <c r="E3" s="31" t="s">
        <v>48</v>
      </c>
    </row>
    <row r="4" spans="1:11" ht="30" customHeight="1">
      <c r="A4" s="32" t="s">
        <v>14</v>
      </c>
      <c r="B4" s="33">
        <f>COUNTIF(Table_1[CARGO],"Abogado")</f>
        <v>2</v>
      </c>
      <c r="D4" s="32" t="s">
        <v>13</v>
      </c>
      <c r="E4" s="29">
        <f>COUNTIF(Table_1[PROVINCIA],"Cordoba")</f>
        <v>8</v>
      </c>
    </row>
    <row r="5" spans="1:11" ht="30" customHeight="1">
      <c r="A5" s="32" t="s">
        <v>16</v>
      </c>
      <c r="B5" s="33">
        <f>COUNTIF(Table_1[CARGO],"Gerente")</f>
        <v>11</v>
      </c>
      <c r="D5" s="32" t="s">
        <v>23</v>
      </c>
      <c r="E5" s="29">
        <f>COUNTIF(Table_1[PROVINCIA],"Santa Fe")</f>
        <v>4</v>
      </c>
    </row>
    <row r="6" spans="1:11" ht="30" customHeight="1">
      <c r="A6" s="32" t="s">
        <v>19</v>
      </c>
      <c r="B6" s="33">
        <f>COUNTIF(Table_1[CARGO],"Administrativo")</f>
        <v>7</v>
      </c>
      <c r="D6" s="32" t="s">
        <v>29</v>
      </c>
      <c r="E6" s="29">
        <f>COUNTIF(Table_1[PROVINCIA],"Buenos Aires")</f>
        <v>8</v>
      </c>
    </row>
    <row r="10" spans="1:11">
      <c r="A10" s="27" t="s">
        <v>49</v>
      </c>
      <c r="D10" s="27" t="s">
        <v>50</v>
      </c>
    </row>
    <row r="11" spans="1:11" ht="38.25">
      <c r="A11" s="30" t="s">
        <v>47</v>
      </c>
      <c r="B11" s="34" t="s">
        <v>51</v>
      </c>
      <c r="D11" s="35">
        <f>COUNTIF(Table_1[AÑOS DE TRABAJO],"&gt;5")</f>
        <v>10</v>
      </c>
    </row>
    <row r="12" spans="1:11" ht="24.75" customHeight="1">
      <c r="A12" s="32" t="s">
        <v>13</v>
      </c>
      <c r="B12" s="42">
        <f>SUMIF(Table_1[PROVINCIA],"Cordoba",Table_1[Sueldo en Pesos])</f>
        <v>10300000</v>
      </c>
    </row>
    <row r="13" spans="1:11" ht="24.75" customHeight="1" thickBot="1">
      <c r="A13" s="32" t="s">
        <v>23</v>
      </c>
      <c r="B13" s="42">
        <f>SUMIF(Table_1[PROVINCIA],"Santa Fe",Table_1[Sueldo en Pesos])</f>
        <v>4800000</v>
      </c>
      <c r="D13" s="39" t="s">
        <v>52</v>
      </c>
      <c r="E13" s="40"/>
      <c r="F13" s="41"/>
    </row>
    <row r="14" spans="1:11" ht="24.75" customHeight="1" thickBot="1">
      <c r="A14" s="32" t="s">
        <v>29</v>
      </c>
      <c r="B14" s="42">
        <f>SUMIF(Table_1[PROVINCIA],"Buenos Aires",Table_1[Sueldo en Pesos])</f>
        <v>8650000</v>
      </c>
      <c r="D14" s="51" t="s">
        <v>65</v>
      </c>
      <c r="E14" s="46">
        <f>MAX(B12:B14)</f>
        <v>10300000</v>
      </c>
      <c r="F14" s="47"/>
    </row>
    <row r="15" spans="1:11" ht="21.75" customHeight="1" thickBot="1">
      <c r="D15" s="51"/>
      <c r="E15" s="48" t="str">
        <f>INDEX(A12:B14,MATCH(E14,B12:B14,0),1)</f>
        <v>Cordoba</v>
      </c>
      <c r="F15" s="38"/>
      <c r="H15" s="49" t="s">
        <v>64</v>
      </c>
      <c r="I15" s="49"/>
      <c r="J15" s="49"/>
      <c r="K15" s="49"/>
    </row>
    <row r="17" spans="1:4">
      <c r="A17" s="27" t="s">
        <v>53</v>
      </c>
    </row>
    <row r="18" spans="1:4">
      <c r="A18" s="36" t="s">
        <v>54</v>
      </c>
      <c r="B18" s="36" t="s">
        <v>55</v>
      </c>
      <c r="C18" s="36" t="s">
        <v>56</v>
      </c>
      <c r="D18" s="36" t="s">
        <v>57</v>
      </c>
    </row>
    <row r="19" spans="1:4">
      <c r="A19" s="37">
        <v>12</v>
      </c>
      <c r="B19" s="37" t="str">
        <f>VLOOKUP(A$19,Table_1[],2,FALSE)</f>
        <v>Antonia</v>
      </c>
      <c r="C19" s="37" t="str">
        <f>VLOOKUP(A$19,Table_1[],6,FALSE)</f>
        <v>Gerente</v>
      </c>
      <c r="D19" s="50">
        <f>VLOOKUP(A$19,Table_1[],9,FALSE)</f>
        <v>1200000</v>
      </c>
    </row>
    <row r="21" spans="1:4" ht="15.75" customHeight="1"/>
    <row r="22" spans="1:4" ht="15.75" customHeight="1"/>
    <row r="23" spans="1:4" ht="15.75" customHeight="1"/>
    <row r="24" spans="1:4" ht="15.75" customHeight="1">
      <c r="A24" s="27" t="s">
        <v>58</v>
      </c>
    </row>
    <row r="25" spans="1:4" ht="15.75" customHeight="1">
      <c r="A25" s="29">
        <f>COUNTIF(resumen!F7:F10,"Administrativo")</f>
        <v>0</v>
      </c>
    </row>
    <row r="26" spans="1:4" ht="15.75" customHeight="1">
      <c r="A26" s="27" t="s">
        <v>59</v>
      </c>
    </row>
    <row r="27" spans="1:4" ht="15.75" customHeight="1">
      <c r="A27" s="42">
        <f>SUMIF('HOJA DE DATOS'!F11:F18,"Abogado",'HOJA DE DATOS'!I11:I18)</f>
        <v>3000000</v>
      </c>
    </row>
    <row r="28" spans="1:4" ht="15.75" customHeight="1">
      <c r="A28" s="27" t="s">
        <v>60</v>
      </c>
    </row>
    <row r="29" spans="1:4" ht="15.75" customHeight="1">
      <c r="A29" s="29" t="str">
        <f>INDEX(A12:B14,MATCH(E14,B12:B14,0),1)</f>
        <v>Cordoba</v>
      </c>
    </row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5">
    <mergeCell ref="E15:F15"/>
    <mergeCell ref="E14:F14"/>
    <mergeCell ref="D13:F13"/>
    <mergeCell ref="H15:K15"/>
    <mergeCell ref="D14:D15"/>
  </mergeCells>
  <pageMargins left="0.7" right="0.7" top="0.75" bottom="0.75" header="0" footer="0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3:I100"/>
  <sheetViews>
    <sheetView workbookViewId="0">
      <selection activeCell="I24" sqref="I24"/>
    </sheetView>
  </sheetViews>
  <sheetFormatPr baseColWidth="10" defaultColWidth="14.42578125" defaultRowHeight="15" customHeight="1"/>
  <cols>
    <col min="1" max="11" width="10.7109375" customWidth="1"/>
  </cols>
  <sheetData>
    <row r="3" spans="8:9" ht="15" customHeight="1">
      <c r="H3" s="49" t="s">
        <v>66</v>
      </c>
      <c r="I3" s="49"/>
    </row>
    <row r="21" spans="7:9" ht="15.75" customHeight="1"/>
    <row r="22" spans="7:9" ht="15.75" customHeight="1"/>
    <row r="23" spans="7:9" ht="15.75" customHeight="1"/>
    <row r="24" spans="7:9" ht="15.75" customHeight="1"/>
    <row r="25" spans="7:9" ht="15.75" customHeight="1">
      <c r="G25" s="49" t="s">
        <v>67</v>
      </c>
      <c r="H25" s="49"/>
      <c r="I25" s="49"/>
    </row>
    <row r="26" spans="7:9" ht="15.75" customHeight="1"/>
    <row r="27" spans="7:9" ht="15.75" customHeight="1"/>
    <row r="28" spans="7:9" ht="15.75" customHeight="1"/>
    <row r="29" spans="7:9" ht="15.75" customHeight="1"/>
    <row r="30" spans="7:9" ht="15.75" customHeight="1"/>
    <row r="31" spans="7:9" ht="15.75" customHeight="1"/>
    <row r="32" spans="7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">
    <mergeCell ref="H3:I3"/>
    <mergeCell ref="G25:I25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BEA69E68216E4BBDFD187790FC2805" ma:contentTypeVersion="10" ma:contentTypeDescription="Crear nuevo documento." ma:contentTypeScope="" ma:versionID="e3c3127cc8685a0dabff6a86ca693822">
  <xsd:schema xmlns:xsd="http://www.w3.org/2001/XMLSchema" xmlns:xs="http://www.w3.org/2001/XMLSchema" xmlns:p="http://schemas.microsoft.com/office/2006/metadata/properties" xmlns:ns2="ad7b1086-46be-43cd-890c-a154f040f358" xmlns:ns3="7cf97a97-3595-43ce-953a-cf8619704841" targetNamespace="http://schemas.microsoft.com/office/2006/metadata/properties" ma:root="true" ma:fieldsID="55cb6814b5853245033d56aab06af44e" ns2:_="" ns3:_="">
    <xsd:import namespace="ad7b1086-46be-43cd-890c-a154f040f358"/>
    <xsd:import namespace="7cf97a97-3595-43ce-953a-cf861970484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7b1086-46be-43cd-890c-a154f040f35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295c58cb-d5d5-42dd-8f73-ae7ba87401e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f97a97-3595-43ce-953a-cf861970484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1e8fd23-f914-4122-8a88-e92d96845794}" ma:internalName="TaxCatchAll" ma:showField="CatchAllData" ma:web="7cf97a97-3595-43ce-953a-cf86197048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338E43-5E7F-411B-951F-DEB2CAD0BE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B7F337-74A9-4541-B1AD-918F3CD82F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7b1086-46be-43cd-890c-a154f040f358"/>
    <ds:schemaRef ds:uri="7cf97a97-3595-43ce-953a-cf86197048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DATOS</vt:lpstr>
      <vt:lpstr>resumen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Luis Alvaro Hinostroza Arana</cp:lastModifiedBy>
  <dcterms:created xsi:type="dcterms:W3CDTF">2018-06-07T23:17:58Z</dcterms:created>
  <dcterms:modified xsi:type="dcterms:W3CDTF">2023-09-27T20:02:07Z</dcterms:modified>
</cp:coreProperties>
</file>