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s\Downloads\"/>
    </mc:Choice>
  </mc:AlternateContent>
  <bookViews>
    <workbookView xWindow="-105" yWindow="-105" windowWidth="23250" windowHeight="12570"/>
  </bookViews>
  <sheets>
    <sheet name="Problema_Original" sheetId="3" r:id="rId1"/>
    <sheet name="Problema_dinámico" sheetId="4" r:id="rId2"/>
    <sheet name="Problema con Excel QM" sheetId="6" r:id="rId3"/>
  </sheets>
  <definedNames>
    <definedName name="changecolor">[0]!changecolor</definedName>
    <definedName name="color_CANCEL">[0]!color_CANCEL</definedName>
    <definedName name="color_DEFAULT">[0]!color_DEFAULT</definedName>
    <definedName name="color_OK">[0]!color_OK</definedName>
    <definedName name="colorlist_change">[0]!colorlist_change</definedName>
    <definedName name="HTML_CodePage" hidden="1">1252</definedName>
    <definedName name="HTML_Control" hidden="1">{"'Builds'!$B$72:$D$199"}</definedName>
    <definedName name="HTML_Description" hidden="1">""</definedName>
    <definedName name="HTML_Email" hidden="1">"hweiss@sbm.temple.edu"</definedName>
    <definedName name="HTML_Header" hidden="1">"Builds"</definedName>
    <definedName name="HTML_LastUpdate" hidden="1">"3/14/2000"</definedName>
    <definedName name="HTML_LineAfter" hidden="1">FALSE</definedName>
    <definedName name="HTML_LineBefore" hidden="1">FALSE</definedName>
    <definedName name="HTML_Name" hidden="1">"Howard Weiss"</definedName>
    <definedName name="HTML_OBDlg2" hidden="1">TRUE</definedName>
    <definedName name="HTML_OBDlg4" hidden="1">TRUE</definedName>
    <definedName name="HTML_OS" hidden="1">0</definedName>
    <definedName name="HTML_PathFile" hidden="1">"n:\upgrades.ph.html"</definedName>
    <definedName name="HTML_Title" hidden="1">"Version2"</definedName>
  </definedNames>
  <calcPr calcId="191029"/>
</workbook>
</file>

<file path=xl/calcChain.xml><?xml version="1.0" encoding="utf-8"?>
<calcChain xmlns="http://schemas.openxmlformats.org/spreadsheetml/2006/main">
  <c r="H24" i="6" l="1"/>
  <c r="H23" i="6"/>
  <c r="H18" i="6"/>
  <c r="A54" i="6"/>
  <c r="A53" i="6"/>
  <c r="A52" i="6"/>
  <c r="A51" i="6"/>
  <c r="A50" i="6"/>
  <c r="A49" i="6"/>
  <c r="F48" i="6"/>
  <c r="A48" i="6"/>
  <c r="H37" i="6"/>
  <c r="A44" i="6"/>
  <c r="G37" i="6"/>
  <c r="A43" i="6"/>
  <c r="F37" i="6"/>
  <c r="A42" i="6"/>
  <c r="E37" i="6"/>
  <c r="A41" i="6"/>
  <c r="D37" i="6"/>
  <c r="A40" i="6"/>
  <c r="C37" i="6"/>
  <c r="A39" i="6"/>
  <c r="B37" i="6"/>
  <c r="A38" i="6"/>
  <c r="A34" i="6"/>
  <c r="A33" i="6"/>
  <c r="A32" i="6"/>
  <c r="A31" i="6"/>
  <c r="A30" i="6"/>
  <c r="A29" i="6"/>
  <c r="A28" i="6"/>
  <c r="A24" i="6"/>
  <c r="A23" i="6"/>
  <c r="H22" i="6"/>
  <c r="A22" i="6"/>
  <c r="H21" i="6"/>
  <c r="A21" i="6"/>
  <c r="E30" i="6" s="1"/>
  <c r="H20" i="6"/>
  <c r="A20" i="6"/>
  <c r="H19" i="6"/>
  <c r="A19" i="6"/>
  <c r="A18" i="6"/>
  <c r="G14" i="6"/>
  <c r="G13" i="6"/>
  <c r="G12" i="6"/>
  <c r="G11" i="6"/>
  <c r="G10" i="6"/>
  <c r="G9" i="6"/>
  <c r="G8" i="6"/>
  <c r="L9" i="4"/>
  <c r="L7" i="4"/>
  <c r="M14" i="3"/>
  <c r="M13" i="3"/>
  <c r="M16" i="3" s="1"/>
  <c r="I6" i="3"/>
  <c r="F23" i="4"/>
  <c r="F28" i="4"/>
  <c r="D29" i="4"/>
  <c r="C29" i="6" l="1"/>
  <c r="C34" i="6"/>
  <c r="E31" i="6"/>
  <c r="D28" i="6"/>
  <c r="E28" i="6"/>
  <c r="D29" i="6"/>
  <c r="C28" i="6"/>
  <c r="C32" i="6"/>
  <c r="E29" i="6"/>
  <c r="E33" i="6"/>
  <c r="G48" i="6"/>
  <c r="F49" i="6"/>
  <c r="L8" i="4"/>
  <c r="L10" i="4"/>
  <c r="L11" i="4"/>
  <c r="L12" i="4"/>
  <c r="B19" i="6" l="1"/>
  <c r="B49" i="6" s="1"/>
  <c r="F50" i="6"/>
  <c r="G49" i="6"/>
  <c r="B18" i="6"/>
  <c r="C19" i="6" l="1"/>
  <c r="G50" i="6"/>
  <c r="F51" i="6"/>
  <c r="C18" i="6"/>
  <c r="B48" i="6"/>
  <c r="C31" i="6" l="1"/>
  <c r="D31" i="6"/>
  <c r="D33" i="6"/>
  <c r="D30" i="6"/>
  <c r="C33" i="6"/>
  <c r="C30" i="6"/>
  <c r="F52" i="6"/>
  <c r="G51" i="6"/>
  <c r="F53" i="6"/>
  <c r="G52" i="6"/>
  <c r="B23" i="6" l="1"/>
  <c r="B53" i="6" s="1"/>
  <c r="H49" i="6" s="1"/>
  <c r="B20" i="6"/>
  <c r="B50" i="6" s="1"/>
  <c r="H52" i="6" s="1"/>
  <c r="B21" i="6"/>
  <c r="H53" i="6"/>
  <c r="G53" i="6"/>
  <c r="F54" i="6"/>
  <c r="C23" i="6" l="1"/>
  <c r="C20" i="6"/>
  <c r="C21" i="6"/>
  <c r="E34" i="6" s="1"/>
  <c r="B51" i="6"/>
  <c r="H51" i="6" s="1"/>
  <c r="H54" i="6"/>
  <c r="G54" i="6"/>
  <c r="D32" i="6" l="1"/>
  <c r="E32" i="6"/>
  <c r="B22" i="6" l="1"/>
  <c r="B52" i="6" l="1"/>
  <c r="H50" i="6" s="1"/>
  <c r="C22" i="6"/>
  <c r="D34" i="6" l="1"/>
  <c r="B24" i="6" s="1"/>
  <c r="C24" i="6" l="1"/>
  <c r="C25" i="6" s="1"/>
  <c r="B54" i="6"/>
  <c r="H48" i="6" s="1"/>
  <c r="B44" i="6" l="1"/>
  <c r="H40" i="6"/>
  <c r="H44" i="6"/>
  <c r="B39" i="6"/>
  <c r="G43" i="6"/>
  <c r="E43" i="6"/>
  <c r="G42" i="6"/>
  <c r="B38" i="6"/>
  <c r="C38" i="6"/>
  <c r="D41" i="6"/>
  <c r="D39" i="6"/>
  <c r="E38" i="6"/>
  <c r="C41" i="6"/>
  <c r="C44" i="6"/>
  <c r="F43" i="6"/>
  <c r="D44" i="6"/>
  <c r="H39" i="6"/>
  <c r="B40" i="6"/>
  <c r="F40" i="6"/>
  <c r="F38" i="6"/>
  <c r="G41" i="6"/>
  <c r="D43" i="6"/>
  <c r="C42" i="6"/>
  <c r="H38" i="6"/>
  <c r="D38" i="6"/>
  <c r="E39" i="6"/>
  <c r="F39" i="6"/>
  <c r="G40" i="6"/>
  <c r="E42" i="6"/>
  <c r="D40" i="6"/>
  <c r="H41" i="6"/>
  <c r="G39" i="6"/>
  <c r="F42" i="6"/>
  <c r="E41" i="6"/>
  <c r="G38" i="6"/>
  <c r="G44" i="6"/>
  <c r="C39" i="6"/>
  <c r="H42" i="6"/>
  <c r="E40" i="6"/>
  <c r="H43" i="6"/>
  <c r="B43" i="6"/>
  <c r="F41" i="6"/>
  <c r="H45" i="6" l="1"/>
  <c r="E24" i="6" s="1"/>
  <c r="D24" i="6" s="1"/>
  <c r="G45" i="6"/>
  <c r="E23" i="6" s="1"/>
  <c r="D23" i="6" s="1"/>
  <c r="C43" i="6" l="1"/>
  <c r="F23" i="6"/>
  <c r="F44" i="6"/>
  <c r="F45" i="6" s="1"/>
  <c r="E22" i="6" s="1"/>
  <c r="D22" i="6" s="1"/>
  <c r="F24" i="6"/>
  <c r="E44" i="6"/>
  <c r="E45" i="6" s="1"/>
  <c r="E21" i="6" s="1"/>
  <c r="D21" i="6" s="1"/>
  <c r="B41" i="6" l="1"/>
  <c r="F21" i="6"/>
  <c r="C54" i="6"/>
  <c r="I48" i="6" s="1"/>
  <c r="D54" i="6"/>
  <c r="J48" i="6" s="1"/>
  <c r="E54" i="6"/>
  <c r="K48" i="6" s="1"/>
  <c r="I24" i="6"/>
  <c r="B42" i="6"/>
  <c r="D42" i="6"/>
  <c r="D45" i="6" s="1"/>
  <c r="E20" i="6" s="1"/>
  <c r="D20" i="6" s="1"/>
  <c r="F22" i="6"/>
  <c r="I23" i="6"/>
  <c r="E53" i="6"/>
  <c r="K49" i="6" s="1"/>
  <c r="D53" i="6"/>
  <c r="J49" i="6" s="1"/>
  <c r="C53" i="6"/>
  <c r="I49" i="6" s="1"/>
  <c r="B45" i="6" l="1"/>
  <c r="E18" i="6" s="1"/>
  <c r="D18" i="6" s="1"/>
  <c r="F18" i="6" s="1"/>
  <c r="C48" i="6" s="1"/>
  <c r="I54" i="6" s="1"/>
  <c r="C40" i="6"/>
  <c r="C45" i="6" s="1"/>
  <c r="E19" i="6" s="1"/>
  <c r="D19" i="6" s="1"/>
  <c r="F19" i="6" s="1"/>
  <c r="F20" i="6"/>
  <c r="E48" i="6"/>
  <c r="K54" i="6" s="1"/>
  <c r="I18" i="6"/>
  <c r="D48" i="6"/>
  <c r="J54" i="6" s="1"/>
  <c r="E52" i="6"/>
  <c r="K50" i="6" s="1"/>
  <c r="C52" i="6"/>
  <c r="I50" i="6" s="1"/>
  <c r="I22" i="6"/>
  <c r="D52" i="6"/>
  <c r="J50" i="6" s="1"/>
  <c r="C51" i="6"/>
  <c r="I51" i="6" s="1"/>
  <c r="I21" i="6"/>
  <c r="D51" i="6"/>
  <c r="J51" i="6" s="1"/>
  <c r="E51" i="6"/>
  <c r="K51" i="6" s="1"/>
  <c r="C49" i="6" l="1"/>
  <c r="I53" i="6" s="1"/>
  <c r="E49" i="6"/>
  <c r="K53" i="6" s="1"/>
  <c r="I19" i="6"/>
  <c r="D49" i="6"/>
  <c r="J53" i="6" s="1"/>
  <c r="E50" i="6"/>
  <c r="K52" i="6" s="1"/>
  <c r="D50" i="6"/>
  <c r="J52" i="6" s="1"/>
  <c r="C50" i="6"/>
  <c r="I52" i="6" s="1"/>
  <c r="I20" i="6"/>
  <c r="I25" i="6" l="1"/>
  <c r="I26" i="6" s="1"/>
  <c r="F34" i="4"/>
  <c r="G26" i="4"/>
  <c r="K12" i="4"/>
  <c r="M12" i="4" s="1"/>
  <c r="I12" i="4"/>
  <c r="K11" i="4"/>
  <c r="I11" i="4"/>
  <c r="K10" i="4"/>
  <c r="I10" i="4"/>
  <c r="K9" i="4"/>
  <c r="M9" i="4" s="1"/>
  <c r="I9" i="4"/>
  <c r="K8" i="4"/>
  <c r="I8" i="4"/>
  <c r="K7" i="4"/>
  <c r="I7" i="4"/>
  <c r="I21" i="4" s="1"/>
  <c r="K6" i="4"/>
  <c r="L6" i="4" s="1"/>
  <c r="I6" i="4"/>
  <c r="F23" i="3"/>
  <c r="I19" i="3"/>
  <c r="K12" i="3"/>
  <c r="M12" i="3" s="1"/>
  <c r="I12" i="3"/>
  <c r="G26" i="3" s="1"/>
  <c r="K11" i="3"/>
  <c r="I11" i="3"/>
  <c r="F34" i="3" s="1"/>
  <c r="K10" i="3"/>
  <c r="I10" i="3"/>
  <c r="M9" i="3"/>
  <c r="K9" i="3"/>
  <c r="I9" i="3"/>
  <c r="K8" i="3"/>
  <c r="I8" i="3"/>
  <c r="I20" i="3" s="1"/>
  <c r="K7" i="3"/>
  <c r="I7" i="3"/>
  <c r="K6" i="3"/>
  <c r="M6" i="3" s="1"/>
  <c r="D21" i="3"/>
  <c r="M6" i="4" l="1"/>
  <c r="M13" i="4" s="1"/>
  <c r="M14" i="4" s="1"/>
  <c r="M16" i="4" s="1"/>
  <c r="I19" i="4"/>
  <c r="I18" i="4"/>
  <c r="D21" i="4"/>
  <c r="I20" i="4"/>
  <c r="I18" i="3"/>
  <c r="I21" i="3"/>
  <c r="P17" i="4" l="1"/>
  <c r="S20" i="4" s="1"/>
</calcChain>
</file>

<file path=xl/comments1.xml><?xml version="1.0" encoding="utf-8"?>
<comments xmlns="http://schemas.openxmlformats.org/spreadsheetml/2006/main">
  <authors>
    <author>Academia ILT UPE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Created by Excel OM/QM version 5.2.116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>Project Management/Precedences: Submodel =  5; Problem size @  7 by 3</t>
        </r>
      </text>
    </comment>
  </commentList>
</comments>
</file>

<file path=xl/sharedStrings.xml><?xml version="1.0" encoding="utf-8"?>
<sst xmlns="http://schemas.openxmlformats.org/spreadsheetml/2006/main" count="163" uniqueCount="67">
  <si>
    <t>A</t>
  </si>
  <si>
    <t>B</t>
  </si>
  <si>
    <t>C</t>
  </si>
  <si>
    <t>D</t>
  </si>
  <si>
    <t>E</t>
  </si>
  <si>
    <t>F</t>
  </si>
  <si>
    <t>G</t>
  </si>
  <si>
    <t xml:space="preserve">Actividad </t>
  </si>
  <si>
    <t>Estimaciones de tiempo (semanas)</t>
  </si>
  <si>
    <t>Actividad</t>
  </si>
  <si>
    <t>Varianza</t>
  </si>
  <si>
    <t>Sumar la varianza (A,D,G)</t>
  </si>
  <si>
    <t>Optimista (To)</t>
  </si>
  <si>
    <t>Mas probable (Tm)</t>
  </si>
  <si>
    <t>Pesimista (Tp)</t>
  </si>
  <si>
    <t>Predecesor a inmediata</t>
  </si>
  <si>
    <t>Va=((Tp-To)/6)^2</t>
  </si>
  <si>
    <t>-</t>
  </si>
  <si>
    <t>A, C</t>
  </si>
  <si>
    <t>E, F, D</t>
  </si>
  <si>
    <t>Suma:Varianza</t>
  </si>
  <si>
    <t>Desv.Estan</t>
  </si>
  <si>
    <t>a) Gráfique la Red PERT, determine su ruta critica y duración.</t>
  </si>
  <si>
    <t>b) Determine la varianza de cada actividad y cuál es la probabilidad de terminar el proyecto denro de 23 semanas?</t>
  </si>
  <si>
    <t>Z=X-M/Desv,Est.</t>
  </si>
  <si>
    <t>Z =</t>
  </si>
  <si>
    <t>A,D,G =</t>
  </si>
  <si>
    <t>RUTA CRITICA</t>
  </si>
  <si>
    <t>90.99%</t>
  </si>
  <si>
    <t>A,E,G =</t>
  </si>
  <si>
    <t>B,C,E,G =</t>
  </si>
  <si>
    <t>La probabilidad de terminar el proyecto es del 90.99 %</t>
  </si>
  <si>
    <t>B,F,G =</t>
  </si>
  <si>
    <t>X=</t>
  </si>
  <si>
    <t>La probabilidad de terminar el proyecto es del</t>
  </si>
  <si>
    <t>Project Management/Precedences</t>
  </si>
  <si>
    <t>Mean, Std dev given</t>
  </si>
  <si>
    <t>Data</t>
  </si>
  <si>
    <t>Immediate Predecessors (1 per column)</t>
  </si>
  <si>
    <t>Activity</t>
  </si>
  <si>
    <t>Time</t>
  </si>
  <si>
    <t>Pred 1</t>
  </si>
  <si>
    <t>Pred 2</t>
  </si>
  <si>
    <t>Pred 3</t>
  </si>
  <si>
    <t>Std Dev</t>
  </si>
  <si>
    <t>Results</t>
  </si>
  <si>
    <t>Early Start</t>
  </si>
  <si>
    <t>Early Finish</t>
  </si>
  <si>
    <t>Late  Start</t>
  </si>
  <si>
    <t>Late Finish</t>
  </si>
  <si>
    <t>Slack</t>
  </si>
  <si>
    <t>Variance</t>
  </si>
  <si>
    <t>Critical Variance</t>
  </si>
  <si>
    <t>Project</t>
  </si>
  <si>
    <t>Std.dev</t>
  </si>
  <si>
    <t>Early start computations</t>
  </si>
  <si>
    <t>Late finish computations</t>
  </si>
  <si>
    <t>Graph</t>
  </si>
  <si>
    <t>Critical Activity</t>
  </si>
  <si>
    <t>Noncritical Activity</t>
  </si>
  <si>
    <t>TE = (To + 4 Tm + Tp)/6</t>
  </si>
  <si>
    <t>Z=(X-M)/Desv,Est.</t>
  </si>
  <si>
    <t>b) Determine la varianza de cada actividad y cuál es la probabilidad de terminar el proyecto dentro de 23 semanas?</t>
  </si>
  <si>
    <t>semanas</t>
  </si>
  <si>
    <t>Probabilidad</t>
  </si>
  <si>
    <t>Problema con Excel QM</t>
  </si>
  <si>
    <t>Holgura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</si>
</sst>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.m"/>
    <numFmt numFmtId="165" formatCode="0.0%"/>
    <numFmt numFmtId="166" formatCode="#,##0.0"/>
  </numFmts>
  <fonts count="2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Droid Serif"/>
    </font>
    <font>
      <sz val="11"/>
      <name val="Droid Serif"/>
    </font>
    <font>
      <b/>
      <sz val="10"/>
      <color theme="1"/>
      <name val="Droid Serif"/>
    </font>
    <font>
      <sz val="10"/>
      <name val="Droid Serif"/>
    </font>
    <font>
      <sz val="10"/>
      <color theme="1"/>
      <name val="Droid Serif"/>
    </font>
    <font>
      <b/>
      <sz val="10"/>
      <name val="Arial"/>
      <family val="2"/>
    </font>
    <font>
      <b/>
      <sz val="10"/>
      <name val="Droid Serif"/>
    </font>
    <font>
      <b/>
      <sz val="10"/>
      <color theme="1"/>
      <name val="Droid Serif"/>
    </font>
    <font>
      <b/>
      <sz val="12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FF"/>
      <name val="Arial"/>
      <family val="2"/>
    </font>
    <font>
      <b/>
      <sz val="13"/>
      <color rgb="FF1F497D"/>
      <name val="Arial"/>
      <family val="2"/>
    </font>
    <font>
      <sz val="9"/>
      <color indexed="81"/>
      <name val="Tahoma"/>
      <family val="2"/>
    </font>
    <font>
      <b/>
      <sz val="11"/>
      <color rgb="FFFF66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3F3F3F"/>
      <name val="Arial"/>
      <family val="2"/>
    </font>
    <font>
      <b/>
      <sz val="11"/>
      <color rgb="FF3F3F3F"/>
      <name val="Arial"/>
      <family val="2"/>
    </font>
    <font>
      <b/>
      <sz val="14"/>
      <color rgb="FF800000"/>
      <name val="Arial"/>
      <family val="2"/>
    </font>
    <font>
      <sz val="11"/>
      <color rgb="FFFF0000"/>
      <name val="Arial"/>
      <family val="2"/>
    </font>
    <font>
      <sz val="11"/>
      <color theme="5" tint="-0.249977111117893"/>
      <name val="Arial"/>
      <family val="2"/>
    </font>
    <font>
      <sz val="11"/>
      <color rgb="FFC00000"/>
      <name val="Arial"/>
      <family val="2"/>
    </font>
    <font>
      <sz val="11"/>
      <color theme="4" tint="-0.24997711111789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CE97FB"/>
        <bgColor rgb="FFCE97FB"/>
      </patternFill>
    </fill>
    <fill>
      <patternFill patternType="solid">
        <fgColor rgb="FFFAA99D"/>
        <bgColor rgb="FFFAA99D"/>
      </patternFill>
    </fill>
    <fill>
      <patternFill patternType="solid">
        <fgColor rgb="FFFDDF7E"/>
        <bgColor rgb="FFFDDF7E"/>
      </patternFill>
    </fill>
    <fill>
      <patternFill patternType="solid">
        <fgColor rgb="FF9BFBE1"/>
        <bgColor rgb="FF9BFBE1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  <fill>
      <patternFill patternType="solid">
        <fgColor rgb="FFCE97FD"/>
        <bgColor rgb="FFCE97FD"/>
      </patternFill>
    </fill>
    <fill>
      <patternFill patternType="solid">
        <fgColor rgb="FF67EBFA"/>
        <bgColor rgb="FF67EBFA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 applyFont="1" applyAlignment="1"/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9" borderId="1" xfId="0" applyFont="1" applyFill="1" applyBorder="1"/>
    <xf numFmtId="4" fontId="4" fillId="0" borderId="1" xfId="0" applyNumberFormat="1" applyFont="1" applyBorder="1" applyAlignment="1">
      <alignment horizontal="center"/>
    </xf>
    <xf numFmtId="0" fontId="1" fillId="0" borderId="1" xfId="0" applyFont="1" applyBorder="1"/>
    <xf numFmtId="4" fontId="1" fillId="2" borderId="1" xfId="0" applyNumberFormat="1" applyFont="1" applyFill="1" applyBorder="1"/>
    <xf numFmtId="0" fontId="9" fillId="5" borderId="0" xfId="0" applyFont="1" applyFill="1" applyAlignment="1"/>
    <xf numFmtId="4" fontId="3" fillId="5" borderId="0" xfId="0" applyNumberFormat="1" applyFont="1" applyFill="1"/>
    <xf numFmtId="0" fontId="1" fillId="3" borderId="0" xfId="0" applyFont="1" applyFill="1"/>
    <xf numFmtId="0" fontId="8" fillId="0" borderId="0" xfId="0" applyFont="1"/>
    <xf numFmtId="0" fontId="9" fillId="4" borderId="0" xfId="0" applyFont="1" applyFill="1" applyAlignment="1">
      <alignment horizontal="center"/>
    </xf>
    <xf numFmtId="4" fontId="3" fillId="4" borderId="0" xfId="0" applyNumberFormat="1" applyFont="1" applyFill="1"/>
    <xf numFmtId="3" fontId="2" fillId="0" borderId="0" xfId="0" applyNumberFormat="1" applyFont="1" applyAlignment="1"/>
    <xf numFmtId="0" fontId="10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8" fillId="0" borderId="0" xfId="0" applyFont="1" applyAlignment="1"/>
    <xf numFmtId="0" fontId="14" fillId="12" borderId="7" xfId="0" applyFont="1" applyFill="1" applyBorder="1" applyAlignment="1"/>
    <xf numFmtId="0" fontId="19" fillId="0" borderId="0" xfId="0" applyFont="1" applyAlignment="1"/>
    <xf numFmtId="0" fontId="20" fillId="0" borderId="0" xfId="0" applyFont="1" applyAlignment="1"/>
    <xf numFmtId="0" fontId="14" fillId="0" borderId="8" xfId="0" applyFont="1" applyBorder="1" applyAlignment="1"/>
    <xf numFmtId="0" fontId="14" fillId="0" borderId="9" xfId="0" applyFont="1" applyBorder="1" applyAlignment="1"/>
    <xf numFmtId="0" fontId="14" fillId="0" borderId="10" xfId="0" applyFont="1" applyBorder="1" applyAlignment="1"/>
    <xf numFmtId="0" fontId="14" fillId="0" borderId="11" xfId="0" applyFont="1" applyBorder="1" applyAlignment="1"/>
    <xf numFmtId="0" fontId="14" fillId="0" borderId="12" xfId="0" applyFont="1" applyBorder="1" applyAlignment="1"/>
    <xf numFmtId="0" fontId="14" fillId="0" borderId="13" xfId="0" applyFont="1" applyBorder="1" applyAlignment="1"/>
    <xf numFmtId="0" fontId="14" fillId="12" borderId="14" xfId="0" applyFont="1" applyFill="1" applyBorder="1" applyAlignment="1"/>
    <xf numFmtId="0" fontId="22" fillId="0" borderId="0" xfId="0" applyFont="1" applyAlignment="1"/>
    <xf numFmtId="0" fontId="14" fillId="0" borderId="0" xfId="0" applyFont="1" applyAlignment="1">
      <alignment wrapText="1"/>
    </xf>
    <xf numFmtId="0" fontId="21" fillId="13" borderId="7" xfId="0" applyFont="1" applyFill="1" applyBorder="1" applyAlignment="1"/>
    <xf numFmtId="0" fontId="21" fillId="13" borderId="16" xfId="0" applyFont="1" applyFill="1" applyBorder="1" applyAlignment="1">
      <alignment wrapText="1"/>
    </xf>
    <xf numFmtId="0" fontId="21" fillId="13" borderId="18" xfId="0" applyFont="1" applyFill="1" applyBorder="1" applyAlignment="1"/>
    <xf numFmtId="0" fontId="21" fillId="13" borderId="19" xfId="0" applyFont="1" applyFill="1" applyBorder="1" applyAlignment="1"/>
    <xf numFmtId="0" fontId="21" fillId="13" borderId="20" xfId="0" applyFont="1" applyFill="1" applyBorder="1" applyAlignment="1">
      <alignment wrapText="1"/>
    </xf>
    <xf numFmtId="0" fontId="21" fillId="13" borderId="21" xfId="0" applyFont="1" applyFill="1" applyBorder="1" applyAlignment="1"/>
    <xf numFmtId="0" fontId="21" fillId="13" borderId="22" xfId="0" applyFont="1" applyFill="1" applyBorder="1" applyAlignment="1"/>
    <xf numFmtId="0" fontId="22" fillId="13" borderId="19" xfId="0" applyFont="1" applyFill="1" applyBorder="1" applyAlignment="1"/>
    <xf numFmtId="0" fontId="23" fillId="0" borderId="0" xfId="0" applyFont="1" applyAlignment="1"/>
    <xf numFmtId="2" fontId="21" fillId="13" borderId="15" xfId="0" applyNumberFormat="1" applyFont="1" applyFill="1" applyBorder="1" applyAlignment="1"/>
    <xf numFmtId="2" fontId="21" fillId="13" borderId="21" xfId="0" applyNumberFormat="1" applyFont="1" applyFill="1" applyBorder="1" applyAlignment="1"/>
    <xf numFmtId="2" fontId="21" fillId="13" borderId="23" xfId="0" applyNumberFormat="1" applyFont="1" applyFill="1" applyBorder="1" applyAlignment="1"/>
    <xf numFmtId="2" fontId="21" fillId="13" borderId="24" xfId="0" applyNumberFormat="1" applyFont="1" applyFill="1" applyBorder="1" applyAlignment="1"/>
    <xf numFmtId="0" fontId="24" fillId="13" borderId="15" xfId="0" applyFont="1" applyFill="1" applyBorder="1" applyAlignment="1"/>
    <xf numFmtId="0" fontId="21" fillId="15" borderId="21" xfId="0" applyFont="1" applyFill="1" applyBorder="1" applyAlignment="1"/>
    <xf numFmtId="0" fontId="25" fillId="13" borderId="17" xfId="0" applyFont="1" applyFill="1" applyBorder="1" applyAlignment="1">
      <alignment wrapText="1"/>
    </xf>
    <xf numFmtId="0" fontId="26" fillId="15" borderId="7" xfId="0" applyFont="1" applyFill="1" applyBorder="1" applyAlignment="1"/>
    <xf numFmtId="165" fontId="0" fillId="11" borderId="0" xfId="1" applyNumberFormat="1" applyFont="1" applyFill="1" applyAlignment="1"/>
    <xf numFmtId="0" fontId="10" fillId="0" borderId="0" xfId="0" applyNumberFormat="1" applyFont="1" applyAlignment="1"/>
    <xf numFmtId="0" fontId="10" fillId="0" borderId="0" xfId="0" applyNumberFormat="1" applyFont="1" applyAlignment="1">
      <alignment horizontal="left"/>
    </xf>
    <xf numFmtId="2" fontId="0" fillId="11" borderId="0" xfId="0" applyNumberFormat="1" applyFont="1" applyFill="1" applyAlignment="1"/>
    <xf numFmtId="0" fontId="3" fillId="16" borderId="1" xfId="0" applyFont="1" applyFill="1" applyBorder="1" applyAlignment="1">
      <alignment horizontal="center"/>
    </xf>
    <xf numFmtId="2" fontId="0" fillId="16" borderId="0" xfId="0" applyNumberFormat="1" applyFont="1" applyFill="1" applyAlignment="1"/>
    <xf numFmtId="166" fontId="4" fillId="0" borderId="1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/>
    <xf numFmtId="0" fontId="14" fillId="0" borderId="25" xfId="0" applyFont="1" applyBorder="1" applyAlignment="1"/>
    <xf numFmtId="0" fontId="21" fillId="13" borderId="15" xfId="0" applyFont="1" applyFill="1" applyBorder="1" applyAlignment="1"/>
    <xf numFmtId="0" fontId="22" fillId="13" borderId="16" xfId="0" applyFont="1" applyFill="1" applyBorder="1" applyAlignment="1"/>
    <xf numFmtId="0" fontId="22" fillId="13" borderId="18" xfId="0" applyFont="1" applyFill="1" applyBorder="1" applyAlignment="1"/>
    <xf numFmtId="0" fontId="22" fillId="14" borderId="19" xfId="0" applyFont="1" applyFill="1" applyBorder="1" applyAlignment="1"/>
    <xf numFmtId="0" fontId="21" fillId="15" borderId="15" xfId="0" applyFont="1" applyFill="1" applyBorder="1" applyAlignment="1"/>
    <xf numFmtId="0" fontId="27" fillId="13" borderId="17" xfId="0" applyFont="1" applyFill="1" applyBorder="1" applyAlignment="1">
      <alignment wrapText="1"/>
    </xf>
    <xf numFmtId="0" fontId="14" fillId="15" borderId="7" xfId="0" applyFont="1" applyFill="1" applyBorder="1" applyAlignment="1"/>
    <xf numFmtId="2" fontId="22" fillId="17" borderId="20" xfId="0" applyNumberFormat="1" applyFont="1" applyFill="1" applyBorder="1" applyAlignment="1"/>
    <xf numFmtId="2" fontId="22" fillId="17" borderId="22" xfId="0" applyNumberFormat="1" applyFont="1" applyFill="1" applyBorder="1" applyAlignment="1"/>
    <xf numFmtId="0" fontId="27" fillId="15" borderId="7" xfId="0" applyFont="1" applyFill="1" applyBorder="1" applyAlignment="1"/>
    <xf numFmtId="0" fontId="6" fillId="6" borderId="4" xfId="0" applyFont="1" applyFill="1" applyBorder="1" applyAlignment="1">
      <alignment horizontal="center" vertical="center"/>
    </xf>
    <xf numFmtId="0" fontId="2" fillId="0" borderId="6" xfId="0" applyFont="1" applyBorder="1"/>
    <xf numFmtId="0" fontId="3" fillId="10" borderId="0" xfId="0" applyFont="1" applyFill="1" applyAlignment="1"/>
    <xf numFmtId="0" fontId="0" fillId="0" borderId="0" xfId="0" applyFont="1" applyAlignment="1"/>
    <xf numFmtId="0" fontId="4" fillId="7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3" xfId="0" applyFont="1" applyBorder="1"/>
    <xf numFmtId="0" fontId="4" fillId="6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</cellXfs>
  <cellStyles count="2">
    <cellStyle name="Normal" xfId="0" builtinId="0"/>
    <cellStyle name="Porcentaje" xfId="1" builtinId="5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s-MX"/>
              <a:t>Gantt Chart</a:t>
            </a:r>
          </a:p>
        </c:rich>
      </c:tx>
      <c:layout/>
      <c:overlay val="0"/>
      <c:spPr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'Problema con Excel QM'!$H$47</c:f>
              <c:strCache>
                <c:ptCount val="1"/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cat>
            <c:strRef>
              <c:f>'Problema con Excel QM'!$G$48:$G$54</c:f>
              <c:strCache>
                <c:ptCount val="7"/>
                <c:pt idx="0">
                  <c:v>G</c:v>
                </c:pt>
                <c:pt idx="1">
                  <c:v>F</c:v>
                </c:pt>
                <c:pt idx="2">
                  <c:v>E</c:v>
                </c:pt>
                <c:pt idx="3">
                  <c:v>D</c:v>
                </c:pt>
                <c:pt idx="4">
                  <c:v>C</c:v>
                </c:pt>
                <c:pt idx="5">
                  <c:v>B</c:v>
                </c:pt>
                <c:pt idx="6">
                  <c:v>A</c:v>
                </c:pt>
              </c:strCache>
            </c:strRef>
          </c:cat>
          <c:val>
            <c:numRef>
              <c:f>'Problema con Excel QM'!$H$48:$H$54</c:f>
              <c:numCache>
                <c:formatCode>General</c:formatCode>
                <c:ptCount val="7"/>
                <c:pt idx="0">
                  <c:v>16</c:v>
                </c:pt>
                <c:pt idx="1">
                  <c:v>5.5</c:v>
                </c:pt>
                <c:pt idx="2">
                  <c:v>9</c:v>
                </c:pt>
                <c:pt idx="3">
                  <c:v>4</c:v>
                </c:pt>
                <c:pt idx="4">
                  <c:v>5.5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3-45A3-81E5-6864F6121384}"/>
            </c:ext>
          </c:extLst>
        </c:ser>
        <c:ser>
          <c:idx val="1"/>
          <c:order val="1"/>
          <c:tx>
            <c:strRef>
              <c:f>'Problema con Excel QM'!$I$47</c:f>
              <c:strCache>
                <c:ptCount val="1"/>
                <c:pt idx="0">
                  <c:v>Critical Activity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100000">
                  <a:srgbClr val="FF0000">
                    <a:shade val="46275"/>
                  </a:srgbClr>
                </a:gs>
              </a:gsLst>
              <a:lin ang="5400000" scaled="1"/>
              <a:tileRect/>
            </a:gradFill>
            <a:effectLst/>
          </c:spPr>
          <c:invertIfNegative val="0"/>
          <c:cat>
            <c:strRef>
              <c:f>'Problema con Excel QM'!$G$48:$G$54</c:f>
              <c:strCache>
                <c:ptCount val="7"/>
                <c:pt idx="0">
                  <c:v>G</c:v>
                </c:pt>
                <c:pt idx="1">
                  <c:v>F</c:v>
                </c:pt>
                <c:pt idx="2">
                  <c:v>E</c:v>
                </c:pt>
                <c:pt idx="3">
                  <c:v>D</c:v>
                </c:pt>
                <c:pt idx="4">
                  <c:v>C</c:v>
                </c:pt>
                <c:pt idx="5">
                  <c:v>B</c:v>
                </c:pt>
                <c:pt idx="6">
                  <c:v>A</c:v>
                </c:pt>
              </c:strCache>
            </c:strRef>
          </c:cat>
          <c:val>
            <c:numRef>
              <c:f>'Problema con Excel QM'!$I$48:$I$54</c:f>
              <c:numCache>
                <c:formatCode>General</c:formatCode>
                <c:ptCount val="7"/>
                <c:pt idx="0">
                  <c:v>4.5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E3-45A3-81E5-6864F6121384}"/>
            </c:ext>
          </c:extLst>
        </c:ser>
        <c:ser>
          <c:idx val="2"/>
          <c:order val="2"/>
          <c:tx>
            <c:strRef>
              <c:f>'Problema con Excel QM'!$J$47</c:f>
              <c:strCache>
                <c:ptCount val="1"/>
                <c:pt idx="0">
                  <c:v>Noncritical Activity</c:v>
                </c:pt>
              </c:strCache>
            </c:strRef>
          </c:tx>
          <c:spPr>
            <a:gradFill flip="none" rotWithShape="1">
              <a:gsLst>
                <a:gs pos="0">
                  <a:srgbClr val="FFFFCC"/>
                </a:gs>
                <a:gs pos="100000">
                  <a:srgbClr val="FBBC04">
                    <a:shade val="46275"/>
                  </a:srgbClr>
                </a:gs>
              </a:gsLst>
              <a:lin ang="5400000" scaled="1"/>
              <a:tileRect/>
            </a:gradFill>
            <a:effectLst/>
          </c:spPr>
          <c:invertIfNegative val="0"/>
          <c:cat>
            <c:strRef>
              <c:f>'Problema con Excel QM'!$G$48:$G$54</c:f>
              <c:strCache>
                <c:ptCount val="7"/>
                <c:pt idx="0">
                  <c:v>G</c:v>
                </c:pt>
                <c:pt idx="1">
                  <c:v>F</c:v>
                </c:pt>
                <c:pt idx="2">
                  <c:v>E</c:v>
                </c:pt>
                <c:pt idx="3">
                  <c:v>D</c:v>
                </c:pt>
                <c:pt idx="4">
                  <c:v>C</c:v>
                </c:pt>
                <c:pt idx="5">
                  <c:v>B</c:v>
                </c:pt>
                <c:pt idx="6">
                  <c:v>A</c:v>
                </c:pt>
              </c:strCache>
            </c:strRef>
          </c:cat>
          <c:val>
            <c:numRef>
              <c:f>'Problema con Excel QM'!$J$48:$J$54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6.5</c:v>
                </c:pt>
                <c:pt idx="3">
                  <c:v>0</c:v>
                </c:pt>
                <c:pt idx="4">
                  <c:v>3.5</c:v>
                </c:pt>
                <c:pt idx="5">
                  <c:v>5.5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E3-45A3-81E5-6864F6121384}"/>
            </c:ext>
          </c:extLst>
        </c:ser>
        <c:ser>
          <c:idx val="3"/>
          <c:order val="3"/>
          <c:tx>
            <c:strRef>
              <c:f>'Problema con Excel QM'!$K$47</c:f>
              <c:strCache>
                <c:ptCount val="1"/>
                <c:pt idx="0">
                  <c:v>Slack</c:v>
                </c:pt>
              </c:strCache>
            </c:strRef>
          </c:tx>
          <c:spPr>
            <a:gradFill flip="none" rotWithShape="1">
              <a:gsLst>
                <a:gs pos="0">
                  <a:srgbClr val="C0C0C0"/>
                </a:gs>
                <a:gs pos="100000">
                  <a:srgbClr val="4285F4">
                    <a:shade val="46275"/>
                  </a:srgbClr>
                </a:gs>
              </a:gsLst>
              <a:lin ang="5400000" scaled="1"/>
              <a:tileRect/>
            </a:gradFill>
            <a:effectLst/>
          </c:spPr>
          <c:invertIfNegative val="0"/>
          <c:cat>
            <c:strRef>
              <c:f>'Problema con Excel QM'!$G$48:$G$54</c:f>
              <c:strCache>
                <c:ptCount val="7"/>
                <c:pt idx="0">
                  <c:v>G</c:v>
                </c:pt>
                <c:pt idx="1">
                  <c:v>F</c:v>
                </c:pt>
                <c:pt idx="2">
                  <c:v>E</c:v>
                </c:pt>
                <c:pt idx="3">
                  <c:v>D</c:v>
                </c:pt>
                <c:pt idx="4">
                  <c:v>C</c:v>
                </c:pt>
                <c:pt idx="5">
                  <c:v>B</c:v>
                </c:pt>
                <c:pt idx="6">
                  <c:v>A</c:v>
                </c:pt>
              </c:strCache>
            </c:strRef>
          </c:cat>
          <c:val>
            <c:numRef>
              <c:f>'Problema con Excel QM'!$K$48:$K$54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E3-45A3-81E5-6864F6121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5804704"/>
        <c:axId val="1915806368"/>
      </c:barChart>
      <c:catAx>
        <c:axId val="1915804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1580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5806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Semanas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5804704"/>
        <c:crossesAt val="1"/>
        <c:crossBetween val="between"/>
      </c:valAx>
      <c:spPr>
        <a:gradFill flip="none" rotWithShape="1">
          <a:gsLst>
            <a:gs pos="0">
              <a:srgbClr val="9AB5E4"/>
            </a:gs>
            <a:gs pos="100000">
              <a:srgbClr val="FFFFFF"/>
            </a:gs>
          </a:gsLst>
          <a:lin ang="5400000" scaled="1"/>
          <a:tileRect/>
        </a:gradFill>
      </c:spPr>
    </c:plotArea>
    <c:legend>
      <c:legendPos val="b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657225</xdr:colOff>
      <xdr:row>24</xdr:row>
      <xdr:rowOff>47625</xdr:rowOff>
    </xdr:from>
    <xdr:ext cx="1190625" cy="49530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654475" y="2330950"/>
          <a:ext cx="1176300" cy="480300"/>
        </a:xfrm>
        <a:prstGeom prst="ellipse">
          <a:avLst/>
        </a:prstGeom>
        <a:noFill/>
        <a:ln w="9525" cap="flat" cmpd="sng">
          <a:solidFill>
            <a:srgbClr val="98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Inicio</a:t>
          </a:r>
          <a:endParaRPr sz="1400"/>
        </a:p>
      </xdr:txBody>
    </xdr:sp>
    <xdr:clientData fLocksWithSheet="0"/>
  </xdr:oneCellAnchor>
  <xdr:oneCellAnchor>
    <xdr:from>
      <xdr:col>3</xdr:col>
      <xdr:colOff>257175</xdr:colOff>
      <xdr:row>20</xdr:row>
      <xdr:rowOff>161925</xdr:rowOff>
    </xdr:from>
    <xdr:ext cx="495300" cy="4381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17300" y="1389875"/>
          <a:ext cx="480300" cy="421500"/>
        </a:xfrm>
        <a:prstGeom prst="ellipse">
          <a:avLst/>
        </a:prstGeom>
        <a:solidFill>
          <a:srgbClr val="FCE5CD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</a:t>
          </a:r>
          <a:endParaRPr sz="1400"/>
        </a:p>
      </xdr:txBody>
    </xdr:sp>
    <xdr:clientData fLocksWithSheet="0"/>
  </xdr:oneCellAnchor>
  <xdr:oneCellAnchor>
    <xdr:from>
      <xdr:col>3</xdr:col>
      <xdr:colOff>76200</xdr:colOff>
      <xdr:row>28</xdr:row>
      <xdr:rowOff>9525</xdr:rowOff>
    </xdr:from>
    <xdr:ext cx="495300" cy="4381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017300" y="1389875"/>
          <a:ext cx="480300" cy="421500"/>
        </a:xfrm>
        <a:prstGeom prst="ellipse">
          <a:avLst/>
        </a:prstGeom>
        <a:noFill/>
        <a:ln w="9525" cap="flat" cmpd="sng">
          <a:solidFill>
            <a:srgbClr val="98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B</a:t>
          </a:r>
          <a:endParaRPr sz="1400"/>
        </a:p>
      </xdr:txBody>
    </xdr:sp>
    <xdr:clientData fLocksWithSheet="0"/>
  </xdr:oneCellAnchor>
  <xdr:oneCellAnchor>
    <xdr:from>
      <xdr:col>4</xdr:col>
      <xdr:colOff>266700</xdr:colOff>
      <xdr:row>28</xdr:row>
      <xdr:rowOff>9525</xdr:rowOff>
    </xdr:from>
    <xdr:ext cx="495300" cy="4381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017300" y="1389875"/>
          <a:ext cx="480300" cy="421500"/>
        </a:xfrm>
        <a:prstGeom prst="ellipse">
          <a:avLst/>
        </a:prstGeom>
        <a:noFill/>
        <a:ln w="9525" cap="flat" cmpd="sng">
          <a:solidFill>
            <a:srgbClr val="98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</a:t>
          </a:r>
          <a:endParaRPr sz="1400"/>
        </a:p>
      </xdr:txBody>
    </xdr:sp>
    <xdr:clientData fLocksWithSheet="0"/>
  </xdr:oneCellAnchor>
  <xdr:oneCellAnchor>
    <xdr:from>
      <xdr:col>4</xdr:col>
      <xdr:colOff>876300</xdr:colOff>
      <xdr:row>24</xdr:row>
      <xdr:rowOff>66675</xdr:rowOff>
    </xdr:from>
    <xdr:ext cx="495300" cy="43815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017300" y="1389875"/>
          <a:ext cx="480300" cy="421500"/>
        </a:xfrm>
        <a:prstGeom prst="ellipse">
          <a:avLst/>
        </a:prstGeom>
        <a:noFill/>
        <a:ln w="9525" cap="flat" cmpd="sng">
          <a:solidFill>
            <a:srgbClr val="98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</a:t>
          </a:r>
          <a:endParaRPr sz="1400"/>
        </a:p>
      </xdr:txBody>
    </xdr:sp>
    <xdr:clientData fLocksWithSheet="0"/>
  </xdr:oneCellAnchor>
  <xdr:oneCellAnchor>
    <xdr:from>
      <xdr:col>4</xdr:col>
      <xdr:colOff>219075</xdr:colOff>
      <xdr:row>19</xdr:row>
      <xdr:rowOff>152400</xdr:rowOff>
    </xdr:from>
    <xdr:ext cx="495300" cy="4381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17300" y="1389875"/>
          <a:ext cx="480300" cy="421500"/>
        </a:xfrm>
        <a:prstGeom prst="ellipse">
          <a:avLst/>
        </a:prstGeom>
        <a:solidFill>
          <a:srgbClr val="FCE5CD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D</a:t>
          </a:r>
          <a:endParaRPr sz="1400"/>
        </a:p>
      </xdr:txBody>
    </xdr:sp>
    <xdr:clientData fLocksWithSheet="0"/>
  </xdr:oneCellAnchor>
  <xdr:oneCellAnchor>
    <xdr:from>
      <xdr:col>5</xdr:col>
      <xdr:colOff>209550</xdr:colOff>
      <xdr:row>31</xdr:row>
      <xdr:rowOff>209550</xdr:rowOff>
    </xdr:from>
    <xdr:ext cx="495300" cy="4381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017300" y="1389875"/>
          <a:ext cx="480300" cy="421500"/>
        </a:xfrm>
        <a:prstGeom prst="ellipse">
          <a:avLst/>
        </a:prstGeom>
        <a:noFill/>
        <a:ln w="9525" cap="flat" cmpd="sng">
          <a:solidFill>
            <a:srgbClr val="98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F</a:t>
          </a:r>
          <a:endParaRPr sz="1400"/>
        </a:p>
      </xdr:txBody>
    </xdr:sp>
    <xdr:clientData fLocksWithSheet="0"/>
  </xdr:oneCellAnchor>
  <xdr:oneCellAnchor>
    <xdr:from>
      <xdr:col>5</xdr:col>
      <xdr:colOff>1333500</xdr:colOff>
      <xdr:row>24</xdr:row>
      <xdr:rowOff>180975</xdr:rowOff>
    </xdr:from>
    <xdr:ext cx="495300" cy="43815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017300" y="1389875"/>
          <a:ext cx="480300" cy="421500"/>
        </a:xfrm>
        <a:prstGeom prst="ellipse">
          <a:avLst/>
        </a:prstGeom>
        <a:solidFill>
          <a:srgbClr val="FCE5CD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</a:t>
          </a:r>
          <a:endParaRPr sz="1400"/>
        </a:p>
      </xdr:txBody>
    </xdr:sp>
    <xdr:clientData fLocksWithSheet="0"/>
  </xdr:oneCellAnchor>
  <xdr:oneCellAnchor>
    <xdr:from>
      <xdr:col>2</xdr:col>
      <xdr:colOff>447675</xdr:colOff>
      <xdr:row>22</xdr:row>
      <xdr:rowOff>85725</xdr:rowOff>
    </xdr:from>
    <xdr:ext cx="828675" cy="390525"/>
    <xdr:grpSp>
      <xdr:nvGrpSpPr>
        <xdr:cNvPr id="2" name="Shape 2" title="Dibuj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908175" y="4816475"/>
          <a:ext cx="828675" cy="390525"/>
          <a:chOff x="2085800" y="1291750"/>
          <a:chExt cx="774300" cy="343200"/>
        </a:xfrm>
      </xdr:grpSpPr>
      <xdr:cxnSp macro="">
        <xdr:nvCxnSpPr>
          <xdr:cNvPr id="22" name="Shape 22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/>
        </xdr:nvCxnSpPr>
        <xdr:spPr>
          <a:xfrm rot="10800000" flipH="1">
            <a:off x="2085800" y="1291750"/>
            <a:ext cx="774300" cy="343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600075</xdr:colOff>
      <xdr:row>26</xdr:row>
      <xdr:rowOff>66675</xdr:rowOff>
    </xdr:from>
    <xdr:ext cx="495300" cy="438150"/>
    <xdr:grpSp>
      <xdr:nvGrpSpPr>
        <xdr:cNvPr id="3" name="Shape 2" title="Dibuj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2060575" y="5480050"/>
          <a:ext cx="495300" cy="438150"/>
          <a:chOff x="1399600" y="1556525"/>
          <a:chExt cx="343200" cy="450900"/>
        </a:xfrm>
      </xdr:grpSpPr>
      <xdr:cxnSp macro="">
        <xdr:nvCxnSpPr>
          <xdr:cNvPr id="23" name="Shape 23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1399600" y="1556525"/>
            <a:ext cx="343200" cy="450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704850</xdr:colOff>
      <xdr:row>20</xdr:row>
      <xdr:rowOff>114300</xdr:rowOff>
    </xdr:from>
    <xdr:ext cx="733425" cy="190500"/>
    <xdr:grpSp>
      <xdr:nvGrpSpPr>
        <xdr:cNvPr id="4" name="Shape 2" title="Dibuj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3133725" y="4527550"/>
          <a:ext cx="733425" cy="190500"/>
          <a:chOff x="1977975" y="1752525"/>
          <a:chExt cx="794100" cy="156900"/>
        </a:xfrm>
      </xdr:grpSpPr>
      <xdr:cxnSp macro="">
        <xdr:nvCxnSpPr>
          <xdr:cNvPr id="24" name="Shape 24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CxnSpPr/>
        </xdr:nvCxnSpPr>
        <xdr:spPr>
          <a:xfrm rot="10800000" flipH="1">
            <a:off x="1977975" y="1752525"/>
            <a:ext cx="794100" cy="156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704850</xdr:colOff>
      <xdr:row>22</xdr:row>
      <xdr:rowOff>95250</xdr:rowOff>
    </xdr:from>
    <xdr:ext cx="1428750" cy="476250"/>
    <xdr:grpSp>
      <xdr:nvGrpSpPr>
        <xdr:cNvPr id="5" name="Shape 2" title="Dibuj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3133725" y="4826000"/>
          <a:ext cx="1428750" cy="476250"/>
          <a:chOff x="1301575" y="1517325"/>
          <a:chExt cx="1411500" cy="460800"/>
        </a:xfrm>
      </xdr:grpSpPr>
      <xdr:cxnSp macro="">
        <xdr:nvCxnSpPr>
          <xdr:cNvPr id="25" name="Shape 25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CxnSpPr/>
        </xdr:nvCxnSpPr>
        <xdr:spPr>
          <a:xfrm>
            <a:off x="1301575" y="1517325"/>
            <a:ext cx="1411500" cy="460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590550</xdr:colOff>
      <xdr:row>28</xdr:row>
      <xdr:rowOff>190500</xdr:rowOff>
    </xdr:from>
    <xdr:ext cx="885825" cy="76200"/>
    <xdr:grpSp>
      <xdr:nvGrpSpPr>
        <xdr:cNvPr id="6" name="Shape 2" title="Dibuj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3019425" y="5988050"/>
          <a:ext cx="885825" cy="76200"/>
          <a:chOff x="2076000" y="1693775"/>
          <a:chExt cx="862500" cy="58800"/>
        </a:xfrm>
      </xdr:grpSpPr>
      <xdr:cxnSp macro="">
        <xdr:nvCxnSpPr>
          <xdr:cNvPr id="26" name="Shape 26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CxnSpPr/>
        </xdr:nvCxnSpPr>
        <xdr:spPr>
          <a:xfrm rot="10800000" flipH="1">
            <a:off x="2076000" y="1693775"/>
            <a:ext cx="862500" cy="58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571500</xdr:colOff>
      <xdr:row>29</xdr:row>
      <xdr:rowOff>85725</xdr:rowOff>
    </xdr:from>
    <xdr:ext cx="1838325" cy="695325"/>
    <xdr:grpSp>
      <xdr:nvGrpSpPr>
        <xdr:cNvPr id="7" name="Shape 2" title="Dibuj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3000375" y="6070600"/>
          <a:ext cx="1838325" cy="695325"/>
          <a:chOff x="2183825" y="1311450"/>
          <a:chExt cx="1725300" cy="676500"/>
        </a:xfrm>
      </xdr:grpSpPr>
      <xdr:cxnSp macro="">
        <xdr:nvCxnSpPr>
          <xdr:cNvPr id="27" name="Shape 27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CxnSpPr/>
        </xdr:nvCxnSpPr>
        <xdr:spPr>
          <a:xfrm>
            <a:off x="2183825" y="1311450"/>
            <a:ext cx="1725300" cy="676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609600</xdr:colOff>
      <xdr:row>26</xdr:row>
      <xdr:rowOff>38100</xdr:rowOff>
    </xdr:from>
    <xdr:ext cx="495300" cy="390525"/>
    <xdr:grpSp>
      <xdr:nvGrpSpPr>
        <xdr:cNvPr id="8" name="Shape 2" title="Dibuj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4260850" y="5451475"/>
          <a:ext cx="495300" cy="390525"/>
          <a:chOff x="1958375" y="2144600"/>
          <a:chExt cx="460800" cy="343200"/>
        </a:xfrm>
      </xdr:grpSpPr>
      <xdr:cxnSp macro="">
        <xdr:nvCxnSpPr>
          <xdr:cNvPr id="28" name="Shape 28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CxnSpPr/>
        </xdr:nvCxnSpPr>
        <xdr:spPr>
          <a:xfrm rot="10800000" flipH="1">
            <a:off x="1958375" y="2144600"/>
            <a:ext cx="460800" cy="343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419100</xdr:colOff>
      <xdr:row>25</xdr:row>
      <xdr:rowOff>47625</xdr:rowOff>
    </xdr:from>
    <xdr:ext cx="952500" cy="152400"/>
    <xdr:grpSp>
      <xdr:nvGrpSpPr>
        <xdr:cNvPr id="9" name="Shape 2" title="Dibuj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5038725" y="5302250"/>
          <a:ext cx="952500" cy="152400"/>
          <a:chOff x="2448500" y="1399675"/>
          <a:chExt cx="931200" cy="137400"/>
        </a:xfrm>
      </xdr:grpSpPr>
      <xdr:cxnSp macro="">
        <xdr:nvCxnSpPr>
          <xdr:cNvPr id="29" name="Shape 29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CxnSpPr/>
        </xdr:nvCxnSpPr>
        <xdr:spPr>
          <a:xfrm>
            <a:off x="2448500" y="1399675"/>
            <a:ext cx="931200" cy="137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723900</xdr:colOff>
      <xdr:row>21</xdr:row>
      <xdr:rowOff>9525</xdr:rowOff>
    </xdr:from>
    <xdr:ext cx="1676400" cy="847725"/>
    <xdr:grpSp>
      <xdr:nvGrpSpPr>
        <xdr:cNvPr id="10" name="Shape 2" title="Dibuj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4375150" y="4581525"/>
          <a:ext cx="1676400" cy="847725"/>
          <a:chOff x="2458300" y="282175"/>
          <a:chExt cx="1656600" cy="833100"/>
        </a:xfrm>
      </xdr:grpSpPr>
      <xdr:cxnSp macro="">
        <xdr:nvCxnSpPr>
          <xdr:cNvPr id="30" name="Shape 30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CxnSpPr/>
        </xdr:nvCxnSpPr>
        <xdr:spPr>
          <a:xfrm>
            <a:off x="2458300" y="282175"/>
            <a:ext cx="1656600" cy="833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704850</xdr:colOff>
      <xdr:row>26</xdr:row>
      <xdr:rowOff>180975</xdr:rowOff>
    </xdr:from>
    <xdr:ext cx="771525" cy="1219200"/>
    <xdr:grpSp>
      <xdr:nvGrpSpPr>
        <xdr:cNvPr id="11" name="Shape 2" title="Dibuj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5324475" y="5594350"/>
          <a:ext cx="771525" cy="1219200"/>
          <a:chOff x="2821000" y="958700"/>
          <a:chExt cx="754800" cy="1195800"/>
        </a:xfrm>
      </xdr:grpSpPr>
      <xdr:cxnSp macro="">
        <xdr:nvCxnSpPr>
          <xdr:cNvPr id="31" name="Shape 31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CxnSpPr/>
        </xdr:nvCxnSpPr>
        <xdr:spPr>
          <a:xfrm rot="10800000" flipH="1">
            <a:off x="2821000" y="958700"/>
            <a:ext cx="754800" cy="1195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657225</xdr:colOff>
      <xdr:row>24</xdr:row>
      <xdr:rowOff>47625</xdr:rowOff>
    </xdr:from>
    <xdr:ext cx="1190625" cy="495300"/>
    <xdr:sp macro="" textlink="">
      <xdr:nvSpPr>
        <xdr:cNvPr id="2" name="Shape 14">
          <a:extLst>
            <a:ext uri="{FF2B5EF4-FFF2-40B4-BE49-F238E27FC236}">
              <a16:creationId xmlns:a16="http://schemas.microsoft.com/office/drawing/2014/main" id="{5C487F21-29F9-4DD2-B739-66B9AD508DF6}"/>
            </a:ext>
          </a:extLst>
        </xdr:cNvPr>
        <xdr:cNvSpPr/>
      </xdr:nvSpPr>
      <xdr:spPr>
        <a:xfrm>
          <a:off x="1160145" y="5191125"/>
          <a:ext cx="1190625" cy="495300"/>
        </a:xfrm>
        <a:prstGeom prst="ellipse">
          <a:avLst/>
        </a:prstGeom>
        <a:noFill/>
        <a:ln w="9525" cap="flat" cmpd="sng">
          <a:solidFill>
            <a:srgbClr val="98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Inicio</a:t>
          </a:r>
          <a:endParaRPr sz="1400"/>
        </a:p>
      </xdr:txBody>
    </xdr:sp>
    <xdr:clientData fLocksWithSheet="0"/>
  </xdr:oneCellAnchor>
  <xdr:oneCellAnchor>
    <xdr:from>
      <xdr:col>3</xdr:col>
      <xdr:colOff>257175</xdr:colOff>
      <xdr:row>20</xdr:row>
      <xdr:rowOff>161925</xdr:rowOff>
    </xdr:from>
    <xdr:ext cx="495300" cy="438150"/>
    <xdr:sp macro="" textlink="">
      <xdr:nvSpPr>
        <xdr:cNvPr id="3" name="Shape 15">
          <a:extLst>
            <a:ext uri="{FF2B5EF4-FFF2-40B4-BE49-F238E27FC236}">
              <a16:creationId xmlns:a16="http://schemas.microsoft.com/office/drawing/2014/main" id="{EB7FCD26-96D0-4B72-B001-711E2970723F}"/>
            </a:ext>
          </a:extLst>
        </xdr:cNvPr>
        <xdr:cNvSpPr/>
      </xdr:nvSpPr>
      <xdr:spPr>
        <a:xfrm>
          <a:off x="2741295" y="4604385"/>
          <a:ext cx="495300" cy="438150"/>
        </a:xfrm>
        <a:prstGeom prst="ellipse">
          <a:avLst/>
        </a:prstGeom>
        <a:solidFill>
          <a:srgbClr val="FCE5CD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</a:t>
          </a:r>
          <a:endParaRPr sz="1400"/>
        </a:p>
      </xdr:txBody>
    </xdr:sp>
    <xdr:clientData fLocksWithSheet="0"/>
  </xdr:oneCellAnchor>
  <xdr:oneCellAnchor>
    <xdr:from>
      <xdr:col>3</xdr:col>
      <xdr:colOff>76200</xdr:colOff>
      <xdr:row>28</xdr:row>
      <xdr:rowOff>9525</xdr:rowOff>
    </xdr:from>
    <xdr:ext cx="495300" cy="438150"/>
    <xdr:sp macro="" textlink="">
      <xdr:nvSpPr>
        <xdr:cNvPr id="4" name="Shape 16">
          <a:extLst>
            <a:ext uri="{FF2B5EF4-FFF2-40B4-BE49-F238E27FC236}">
              <a16:creationId xmlns:a16="http://schemas.microsoft.com/office/drawing/2014/main" id="{39129062-3B8B-47CF-B353-5B8A6F635671}"/>
            </a:ext>
          </a:extLst>
        </xdr:cNvPr>
        <xdr:cNvSpPr/>
      </xdr:nvSpPr>
      <xdr:spPr>
        <a:xfrm>
          <a:off x="2560320" y="5884545"/>
          <a:ext cx="495300" cy="438150"/>
        </a:xfrm>
        <a:prstGeom prst="ellipse">
          <a:avLst/>
        </a:prstGeom>
        <a:noFill/>
        <a:ln w="9525" cap="flat" cmpd="sng">
          <a:solidFill>
            <a:srgbClr val="98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B</a:t>
          </a:r>
          <a:endParaRPr sz="1400"/>
        </a:p>
      </xdr:txBody>
    </xdr:sp>
    <xdr:clientData fLocksWithSheet="0"/>
  </xdr:oneCellAnchor>
  <xdr:oneCellAnchor>
    <xdr:from>
      <xdr:col>4</xdr:col>
      <xdr:colOff>266700</xdr:colOff>
      <xdr:row>28</xdr:row>
      <xdr:rowOff>9525</xdr:rowOff>
    </xdr:from>
    <xdr:ext cx="495300" cy="438150"/>
    <xdr:sp macro="" textlink="">
      <xdr:nvSpPr>
        <xdr:cNvPr id="5" name="Shape 17">
          <a:extLst>
            <a:ext uri="{FF2B5EF4-FFF2-40B4-BE49-F238E27FC236}">
              <a16:creationId xmlns:a16="http://schemas.microsoft.com/office/drawing/2014/main" id="{6F489464-09A2-4487-A952-6ABE6C9AD030}"/>
            </a:ext>
          </a:extLst>
        </xdr:cNvPr>
        <xdr:cNvSpPr/>
      </xdr:nvSpPr>
      <xdr:spPr>
        <a:xfrm>
          <a:off x="4008120" y="5884545"/>
          <a:ext cx="495300" cy="438150"/>
        </a:xfrm>
        <a:prstGeom prst="ellipse">
          <a:avLst/>
        </a:prstGeom>
        <a:noFill/>
        <a:ln w="9525" cap="flat" cmpd="sng">
          <a:solidFill>
            <a:srgbClr val="98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</a:t>
          </a:r>
          <a:endParaRPr sz="1400"/>
        </a:p>
      </xdr:txBody>
    </xdr:sp>
    <xdr:clientData fLocksWithSheet="0"/>
  </xdr:oneCellAnchor>
  <xdr:oneCellAnchor>
    <xdr:from>
      <xdr:col>4</xdr:col>
      <xdr:colOff>876300</xdr:colOff>
      <xdr:row>24</xdr:row>
      <xdr:rowOff>66675</xdr:rowOff>
    </xdr:from>
    <xdr:ext cx="495300" cy="438150"/>
    <xdr:sp macro="" textlink="">
      <xdr:nvSpPr>
        <xdr:cNvPr id="6" name="Shape 18">
          <a:extLst>
            <a:ext uri="{FF2B5EF4-FFF2-40B4-BE49-F238E27FC236}">
              <a16:creationId xmlns:a16="http://schemas.microsoft.com/office/drawing/2014/main" id="{5973B4B1-79A1-4167-BEC8-F24973AA3477}"/>
            </a:ext>
          </a:extLst>
        </xdr:cNvPr>
        <xdr:cNvSpPr/>
      </xdr:nvSpPr>
      <xdr:spPr>
        <a:xfrm>
          <a:off x="4617720" y="5210175"/>
          <a:ext cx="495300" cy="438150"/>
        </a:xfrm>
        <a:prstGeom prst="ellipse">
          <a:avLst/>
        </a:prstGeom>
        <a:noFill/>
        <a:ln w="9525" cap="flat" cmpd="sng">
          <a:solidFill>
            <a:srgbClr val="98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</a:t>
          </a:r>
          <a:endParaRPr sz="1400"/>
        </a:p>
      </xdr:txBody>
    </xdr:sp>
    <xdr:clientData fLocksWithSheet="0"/>
  </xdr:oneCellAnchor>
  <xdr:oneCellAnchor>
    <xdr:from>
      <xdr:col>4</xdr:col>
      <xdr:colOff>219075</xdr:colOff>
      <xdr:row>19</xdr:row>
      <xdr:rowOff>152400</xdr:rowOff>
    </xdr:from>
    <xdr:ext cx="495300" cy="438150"/>
    <xdr:sp macro="" textlink="">
      <xdr:nvSpPr>
        <xdr:cNvPr id="7" name="Shape 19">
          <a:extLst>
            <a:ext uri="{FF2B5EF4-FFF2-40B4-BE49-F238E27FC236}">
              <a16:creationId xmlns:a16="http://schemas.microsoft.com/office/drawing/2014/main" id="{D490DE92-03CB-46FA-8E55-CF273147EF4F}"/>
            </a:ext>
          </a:extLst>
        </xdr:cNvPr>
        <xdr:cNvSpPr/>
      </xdr:nvSpPr>
      <xdr:spPr>
        <a:xfrm>
          <a:off x="3960495" y="4427220"/>
          <a:ext cx="495300" cy="438150"/>
        </a:xfrm>
        <a:prstGeom prst="ellipse">
          <a:avLst/>
        </a:prstGeom>
        <a:solidFill>
          <a:srgbClr val="FCE5CD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D</a:t>
          </a:r>
          <a:endParaRPr sz="1400"/>
        </a:p>
      </xdr:txBody>
    </xdr:sp>
    <xdr:clientData fLocksWithSheet="0"/>
  </xdr:oneCellAnchor>
  <xdr:oneCellAnchor>
    <xdr:from>
      <xdr:col>5</xdr:col>
      <xdr:colOff>209550</xdr:colOff>
      <xdr:row>31</xdr:row>
      <xdr:rowOff>209550</xdr:rowOff>
    </xdr:from>
    <xdr:ext cx="495300" cy="438150"/>
    <xdr:sp macro="" textlink="">
      <xdr:nvSpPr>
        <xdr:cNvPr id="8" name="Shape 20">
          <a:extLst>
            <a:ext uri="{FF2B5EF4-FFF2-40B4-BE49-F238E27FC236}">
              <a16:creationId xmlns:a16="http://schemas.microsoft.com/office/drawing/2014/main" id="{C8D2B5A0-ED3C-4620-9B27-A2395CE4EDB2}"/>
            </a:ext>
          </a:extLst>
        </xdr:cNvPr>
        <xdr:cNvSpPr/>
      </xdr:nvSpPr>
      <xdr:spPr>
        <a:xfrm>
          <a:off x="4941570" y="6633210"/>
          <a:ext cx="495300" cy="438150"/>
        </a:xfrm>
        <a:prstGeom prst="ellipse">
          <a:avLst/>
        </a:prstGeom>
        <a:noFill/>
        <a:ln w="9525" cap="flat" cmpd="sng">
          <a:solidFill>
            <a:srgbClr val="98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F</a:t>
          </a:r>
          <a:endParaRPr sz="1400"/>
        </a:p>
      </xdr:txBody>
    </xdr:sp>
    <xdr:clientData fLocksWithSheet="0"/>
  </xdr:oneCellAnchor>
  <xdr:oneCellAnchor>
    <xdr:from>
      <xdr:col>5</xdr:col>
      <xdr:colOff>1333500</xdr:colOff>
      <xdr:row>24</xdr:row>
      <xdr:rowOff>180975</xdr:rowOff>
    </xdr:from>
    <xdr:ext cx="495300" cy="438150"/>
    <xdr:sp macro="" textlink="">
      <xdr:nvSpPr>
        <xdr:cNvPr id="9" name="Shape 21">
          <a:extLst>
            <a:ext uri="{FF2B5EF4-FFF2-40B4-BE49-F238E27FC236}">
              <a16:creationId xmlns:a16="http://schemas.microsoft.com/office/drawing/2014/main" id="{74E66B30-9272-4899-97CD-B6EAE780E0F8}"/>
            </a:ext>
          </a:extLst>
        </xdr:cNvPr>
        <xdr:cNvSpPr/>
      </xdr:nvSpPr>
      <xdr:spPr>
        <a:xfrm>
          <a:off x="6065520" y="5309235"/>
          <a:ext cx="495300" cy="438150"/>
        </a:xfrm>
        <a:prstGeom prst="ellipse">
          <a:avLst/>
        </a:prstGeom>
        <a:solidFill>
          <a:srgbClr val="FCE5CD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</a:t>
          </a:r>
          <a:endParaRPr sz="1400"/>
        </a:p>
      </xdr:txBody>
    </xdr:sp>
    <xdr:clientData fLocksWithSheet="0"/>
  </xdr:oneCellAnchor>
  <xdr:oneCellAnchor>
    <xdr:from>
      <xdr:col>2</xdr:col>
      <xdr:colOff>447675</xdr:colOff>
      <xdr:row>22</xdr:row>
      <xdr:rowOff>85725</xdr:rowOff>
    </xdr:from>
    <xdr:ext cx="828675" cy="390525"/>
    <xdr:grpSp>
      <xdr:nvGrpSpPr>
        <xdr:cNvPr id="10" name="Shape 2" title="Dibujo">
          <a:extLst>
            <a:ext uri="{FF2B5EF4-FFF2-40B4-BE49-F238E27FC236}">
              <a16:creationId xmlns:a16="http://schemas.microsoft.com/office/drawing/2014/main" id="{9027AB7B-966D-41AA-AD09-CB1D57D37F00}"/>
            </a:ext>
          </a:extLst>
        </xdr:cNvPr>
        <xdr:cNvGrpSpPr/>
      </xdr:nvGrpSpPr>
      <xdr:grpSpPr>
        <a:xfrm>
          <a:off x="1897132" y="4834421"/>
          <a:ext cx="828675" cy="390525"/>
          <a:chOff x="2085800" y="1291750"/>
          <a:chExt cx="774300" cy="343200"/>
        </a:xfrm>
      </xdr:grpSpPr>
      <xdr:cxnSp macro="">
        <xdr:nvCxnSpPr>
          <xdr:cNvPr id="11" name="Shape 22">
            <a:extLst>
              <a:ext uri="{FF2B5EF4-FFF2-40B4-BE49-F238E27FC236}">
                <a16:creationId xmlns:a16="http://schemas.microsoft.com/office/drawing/2014/main" id="{1187F5C9-C081-4FB8-B8BE-FDB9FB56E62D}"/>
              </a:ext>
            </a:extLst>
          </xdr:cNvPr>
          <xdr:cNvCxnSpPr/>
        </xdr:nvCxnSpPr>
        <xdr:spPr>
          <a:xfrm rot="10800000" flipH="1">
            <a:off x="2085800" y="1291750"/>
            <a:ext cx="774300" cy="343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600075</xdr:colOff>
      <xdr:row>26</xdr:row>
      <xdr:rowOff>66675</xdr:rowOff>
    </xdr:from>
    <xdr:ext cx="495300" cy="438150"/>
    <xdr:grpSp>
      <xdr:nvGrpSpPr>
        <xdr:cNvPr id="12" name="Shape 2" title="Dibujo">
          <a:extLst>
            <a:ext uri="{FF2B5EF4-FFF2-40B4-BE49-F238E27FC236}">
              <a16:creationId xmlns:a16="http://schemas.microsoft.com/office/drawing/2014/main" id="{23769E24-43C2-4D19-BB39-62C616F7FA24}"/>
            </a:ext>
          </a:extLst>
        </xdr:cNvPr>
        <xdr:cNvGrpSpPr/>
      </xdr:nvGrpSpPr>
      <xdr:grpSpPr>
        <a:xfrm>
          <a:off x="2049532" y="5505588"/>
          <a:ext cx="495300" cy="438150"/>
          <a:chOff x="1399600" y="1556525"/>
          <a:chExt cx="343200" cy="450900"/>
        </a:xfrm>
      </xdr:grpSpPr>
      <xdr:cxnSp macro="">
        <xdr:nvCxnSpPr>
          <xdr:cNvPr id="13" name="Shape 23">
            <a:extLst>
              <a:ext uri="{FF2B5EF4-FFF2-40B4-BE49-F238E27FC236}">
                <a16:creationId xmlns:a16="http://schemas.microsoft.com/office/drawing/2014/main" id="{FD076997-2184-45AB-940A-0D9331CC9F54}"/>
              </a:ext>
            </a:extLst>
          </xdr:cNvPr>
          <xdr:cNvCxnSpPr/>
        </xdr:nvCxnSpPr>
        <xdr:spPr>
          <a:xfrm>
            <a:off x="1399600" y="1556525"/>
            <a:ext cx="343200" cy="450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704850</xdr:colOff>
      <xdr:row>20</xdr:row>
      <xdr:rowOff>114300</xdr:rowOff>
    </xdr:from>
    <xdr:ext cx="733425" cy="190500"/>
    <xdr:grpSp>
      <xdr:nvGrpSpPr>
        <xdr:cNvPr id="14" name="Shape 2" title="Dibujo">
          <a:extLst>
            <a:ext uri="{FF2B5EF4-FFF2-40B4-BE49-F238E27FC236}">
              <a16:creationId xmlns:a16="http://schemas.microsoft.com/office/drawing/2014/main" id="{6B6EB2C0-2F2F-4307-BECE-2FAEEF155E94}"/>
            </a:ext>
          </a:extLst>
        </xdr:cNvPr>
        <xdr:cNvGrpSpPr/>
      </xdr:nvGrpSpPr>
      <xdr:grpSpPr>
        <a:xfrm>
          <a:off x="3120611" y="4531691"/>
          <a:ext cx="733425" cy="190500"/>
          <a:chOff x="1977975" y="1752525"/>
          <a:chExt cx="794100" cy="156900"/>
        </a:xfrm>
      </xdr:grpSpPr>
      <xdr:cxnSp macro="">
        <xdr:nvCxnSpPr>
          <xdr:cNvPr id="15" name="Shape 24">
            <a:extLst>
              <a:ext uri="{FF2B5EF4-FFF2-40B4-BE49-F238E27FC236}">
                <a16:creationId xmlns:a16="http://schemas.microsoft.com/office/drawing/2014/main" id="{B63AA8E2-476F-4DE6-A39D-69D9920950B8}"/>
              </a:ext>
            </a:extLst>
          </xdr:cNvPr>
          <xdr:cNvCxnSpPr/>
        </xdr:nvCxnSpPr>
        <xdr:spPr>
          <a:xfrm rot="10800000" flipH="1">
            <a:off x="1977975" y="1752525"/>
            <a:ext cx="794100" cy="156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704850</xdr:colOff>
      <xdr:row>22</xdr:row>
      <xdr:rowOff>95250</xdr:rowOff>
    </xdr:from>
    <xdr:ext cx="1428750" cy="476250"/>
    <xdr:grpSp>
      <xdr:nvGrpSpPr>
        <xdr:cNvPr id="16" name="Shape 2" title="Dibujo">
          <a:extLst>
            <a:ext uri="{FF2B5EF4-FFF2-40B4-BE49-F238E27FC236}">
              <a16:creationId xmlns:a16="http://schemas.microsoft.com/office/drawing/2014/main" id="{48787256-589D-437E-BF64-C30AB61ABCC3}"/>
            </a:ext>
          </a:extLst>
        </xdr:cNvPr>
        <xdr:cNvGrpSpPr/>
      </xdr:nvGrpSpPr>
      <xdr:grpSpPr>
        <a:xfrm>
          <a:off x="3120611" y="4843946"/>
          <a:ext cx="1428750" cy="476250"/>
          <a:chOff x="1301575" y="1517325"/>
          <a:chExt cx="1411500" cy="460800"/>
        </a:xfrm>
      </xdr:grpSpPr>
      <xdr:cxnSp macro="">
        <xdr:nvCxnSpPr>
          <xdr:cNvPr id="17" name="Shape 25">
            <a:extLst>
              <a:ext uri="{FF2B5EF4-FFF2-40B4-BE49-F238E27FC236}">
                <a16:creationId xmlns:a16="http://schemas.microsoft.com/office/drawing/2014/main" id="{2818903C-1791-4A29-9691-324CAD9149A5}"/>
              </a:ext>
            </a:extLst>
          </xdr:cNvPr>
          <xdr:cNvCxnSpPr/>
        </xdr:nvCxnSpPr>
        <xdr:spPr>
          <a:xfrm>
            <a:off x="1301575" y="1517325"/>
            <a:ext cx="1411500" cy="460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590550</xdr:colOff>
      <xdr:row>29</xdr:row>
      <xdr:rowOff>0</xdr:rowOff>
    </xdr:from>
    <xdr:ext cx="885825" cy="76200"/>
    <xdr:grpSp>
      <xdr:nvGrpSpPr>
        <xdr:cNvPr id="18" name="Shape 2" title="Dibujo">
          <a:extLst>
            <a:ext uri="{FF2B5EF4-FFF2-40B4-BE49-F238E27FC236}">
              <a16:creationId xmlns:a16="http://schemas.microsoft.com/office/drawing/2014/main" id="{002E2B85-BC36-48BF-A023-CDFC25BCB3C1}"/>
            </a:ext>
          </a:extLst>
        </xdr:cNvPr>
        <xdr:cNvGrpSpPr/>
      </xdr:nvGrpSpPr>
      <xdr:grpSpPr>
        <a:xfrm>
          <a:off x="3006311" y="5991087"/>
          <a:ext cx="885825" cy="76200"/>
          <a:chOff x="2076000" y="1693775"/>
          <a:chExt cx="862500" cy="58800"/>
        </a:xfrm>
      </xdr:grpSpPr>
      <xdr:cxnSp macro="">
        <xdr:nvCxnSpPr>
          <xdr:cNvPr id="19" name="Shape 26">
            <a:extLst>
              <a:ext uri="{FF2B5EF4-FFF2-40B4-BE49-F238E27FC236}">
                <a16:creationId xmlns:a16="http://schemas.microsoft.com/office/drawing/2014/main" id="{4D7E4F8B-8385-4045-935B-7B673AD4DABD}"/>
              </a:ext>
            </a:extLst>
          </xdr:cNvPr>
          <xdr:cNvCxnSpPr/>
        </xdr:nvCxnSpPr>
        <xdr:spPr>
          <a:xfrm rot="10800000" flipH="1">
            <a:off x="2076000" y="1693775"/>
            <a:ext cx="862500" cy="58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571500</xdr:colOff>
      <xdr:row>29</xdr:row>
      <xdr:rowOff>85725</xdr:rowOff>
    </xdr:from>
    <xdr:ext cx="1838325" cy="695325"/>
    <xdr:grpSp>
      <xdr:nvGrpSpPr>
        <xdr:cNvPr id="20" name="Shape 2" title="Dibujo">
          <a:extLst>
            <a:ext uri="{FF2B5EF4-FFF2-40B4-BE49-F238E27FC236}">
              <a16:creationId xmlns:a16="http://schemas.microsoft.com/office/drawing/2014/main" id="{F3782F4D-7E8A-4C21-B1B9-FFF0AFC5172E}"/>
            </a:ext>
          </a:extLst>
        </xdr:cNvPr>
        <xdr:cNvGrpSpPr/>
      </xdr:nvGrpSpPr>
      <xdr:grpSpPr>
        <a:xfrm>
          <a:off x="2987261" y="6076812"/>
          <a:ext cx="1838325" cy="695325"/>
          <a:chOff x="2183825" y="1311450"/>
          <a:chExt cx="1725300" cy="676500"/>
        </a:xfrm>
      </xdr:grpSpPr>
      <xdr:cxnSp macro="">
        <xdr:nvCxnSpPr>
          <xdr:cNvPr id="21" name="Shape 27">
            <a:extLst>
              <a:ext uri="{FF2B5EF4-FFF2-40B4-BE49-F238E27FC236}">
                <a16:creationId xmlns:a16="http://schemas.microsoft.com/office/drawing/2014/main" id="{04D3C68F-2A3E-4268-B83F-9E24189B58EC}"/>
              </a:ext>
            </a:extLst>
          </xdr:cNvPr>
          <xdr:cNvCxnSpPr/>
        </xdr:nvCxnSpPr>
        <xdr:spPr>
          <a:xfrm>
            <a:off x="2183825" y="1311450"/>
            <a:ext cx="1725300" cy="676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609600</xdr:colOff>
      <xdr:row>26</xdr:row>
      <xdr:rowOff>38100</xdr:rowOff>
    </xdr:from>
    <xdr:ext cx="495300" cy="390525"/>
    <xdr:grpSp>
      <xdr:nvGrpSpPr>
        <xdr:cNvPr id="22" name="Shape 2" title="Dibujo">
          <a:extLst>
            <a:ext uri="{FF2B5EF4-FFF2-40B4-BE49-F238E27FC236}">
              <a16:creationId xmlns:a16="http://schemas.microsoft.com/office/drawing/2014/main" id="{B6868EAB-2691-4859-A16F-74FE021F872B}"/>
            </a:ext>
          </a:extLst>
        </xdr:cNvPr>
        <xdr:cNvGrpSpPr/>
      </xdr:nvGrpSpPr>
      <xdr:grpSpPr>
        <a:xfrm>
          <a:off x="4240143" y="5477013"/>
          <a:ext cx="495300" cy="390525"/>
          <a:chOff x="1958375" y="2144600"/>
          <a:chExt cx="460800" cy="343200"/>
        </a:xfrm>
      </xdr:grpSpPr>
      <xdr:cxnSp macro="">
        <xdr:nvCxnSpPr>
          <xdr:cNvPr id="23" name="Shape 28">
            <a:extLst>
              <a:ext uri="{FF2B5EF4-FFF2-40B4-BE49-F238E27FC236}">
                <a16:creationId xmlns:a16="http://schemas.microsoft.com/office/drawing/2014/main" id="{5C68643A-B29D-4C85-8A56-83899C0EBEBC}"/>
              </a:ext>
            </a:extLst>
          </xdr:cNvPr>
          <xdr:cNvCxnSpPr/>
        </xdr:nvCxnSpPr>
        <xdr:spPr>
          <a:xfrm rot="10800000" flipH="1">
            <a:off x="1958375" y="2144600"/>
            <a:ext cx="460800" cy="343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419100</xdr:colOff>
      <xdr:row>25</xdr:row>
      <xdr:rowOff>47625</xdr:rowOff>
    </xdr:from>
    <xdr:ext cx="952500" cy="152400"/>
    <xdr:grpSp>
      <xdr:nvGrpSpPr>
        <xdr:cNvPr id="24" name="Shape 2" title="Dibujo">
          <a:extLst>
            <a:ext uri="{FF2B5EF4-FFF2-40B4-BE49-F238E27FC236}">
              <a16:creationId xmlns:a16="http://schemas.microsoft.com/office/drawing/2014/main" id="{675071AE-2BB0-4473-B3A0-9A027515AAB6}"/>
            </a:ext>
          </a:extLst>
        </xdr:cNvPr>
        <xdr:cNvGrpSpPr/>
      </xdr:nvGrpSpPr>
      <xdr:grpSpPr>
        <a:xfrm>
          <a:off x="5015948" y="5320886"/>
          <a:ext cx="952500" cy="152400"/>
          <a:chOff x="2448500" y="1399675"/>
          <a:chExt cx="931200" cy="137400"/>
        </a:xfrm>
      </xdr:grpSpPr>
      <xdr:cxnSp macro="">
        <xdr:nvCxnSpPr>
          <xdr:cNvPr id="25" name="Shape 29">
            <a:extLst>
              <a:ext uri="{FF2B5EF4-FFF2-40B4-BE49-F238E27FC236}">
                <a16:creationId xmlns:a16="http://schemas.microsoft.com/office/drawing/2014/main" id="{1AE208FC-6609-4AA5-9067-818781D1E964}"/>
              </a:ext>
            </a:extLst>
          </xdr:cNvPr>
          <xdr:cNvCxnSpPr/>
        </xdr:nvCxnSpPr>
        <xdr:spPr>
          <a:xfrm>
            <a:off x="2448500" y="1399675"/>
            <a:ext cx="931200" cy="137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723900</xdr:colOff>
      <xdr:row>21</xdr:row>
      <xdr:rowOff>9525</xdr:rowOff>
    </xdr:from>
    <xdr:ext cx="1676400" cy="847725"/>
    <xdr:grpSp>
      <xdr:nvGrpSpPr>
        <xdr:cNvPr id="26" name="Shape 2" title="Dibujo">
          <a:extLst>
            <a:ext uri="{FF2B5EF4-FFF2-40B4-BE49-F238E27FC236}">
              <a16:creationId xmlns:a16="http://schemas.microsoft.com/office/drawing/2014/main" id="{13983326-DFA3-4278-9D85-8863E39CF932}"/>
            </a:ext>
          </a:extLst>
        </xdr:cNvPr>
        <xdr:cNvGrpSpPr/>
      </xdr:nvGrpSpPr>
      <xdr:grpSpPr>
        <a:xfrm>
          <a:off x="4354443" y="4592568"/>
          <a:ext cx="1676400" cy="847725"/>
          <a:chOff x="2458300" y="282175"/>
          <a:chExt cx="1656600" cy="833100"/>
        </a:xfrm>
      </xdr:grpSpPr>
      <xdr:cxnSp macro="">
        <xdr:nvCxnSpPr>
          <xdr:cNvPr id="27" name="Shape 30">
            <a:extLst>
              <a:ext uri="{FF2B5EF4-FFF2-40B4-BE49-F238E27FC236}">
                <a16:creationId xmlns:a16="http://schemas.microsoft.com/office/drawing/2014/main" id="{49E258D3-2CD8-4BFD-9863-DE5CE22D5155}"/>
              </a:ext>
            </a:extLst>
          </xdr:cNvPr>
          <xdr:cNvCxnSpPr/>
        </xdr:nvCxnSpPr>
        <xdr:spPr>
          <a:xfrm>
            <a:off x="2458300" y="282175"/>
            <a:ext cx="1656600" cy="833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704850</xdr:colOff>
      <xdr:row>26</xdr:row>
      <xdr:rowOff>180975</xdr:rowOff>
    </xdr:from>
    <xdr:ext cx="771525" cy="1219200"/>
    <xdr:grpSp>
      <xdr:nvGrpSpPr>
        <xdr:cNvPr id="28" name="Shape 2" title="Dibujo">
          <a:extLst>
            <a:ext uri="{FF2B5EF4-FFF2-40B4-BE49-F238E27FC236}">
              <a16:creationId xmlns:a16="http://schemas.microsoft.com/office/drawing/2014/main" id="{3A513245-DEC9-4176-A30C-E9C59C8174BD}"/>
            </a:ext>
          </a:extLst>
        </xdr:cNvPr>
        <xdr:cNvGrpSpPr/>
      </xdr:nvGrpSpPr>
      <xdr:grpSpPr>
        <a:xfrm>
          <a:off x="5301698" y="5619888"/>
          <a:ext cx="771525" cy="1219200"/>
          <a:chOff x="2821000" y="958700"/>
          <a:chExt cx="754800" cy="1195800"/>
        </a:xfrm>
      </xdr:grpSpPr>
      <xdr:cxnSp macro="">
        <xdr:nvCxnSpPr>
          <xdr:cNvPr id="29" name="Shape 31">
            <a:extLst>
              <a:ext uri="{FF2B5EF4-FFF2-40B4-BE49-F238E27FC236}">
                <a16:creationId xmlns:a16="http://schemas.microsoft.com/office/drawing/2014/main" id="{13CE50E4-CF81-4194-9BB3-3FBFC9F6BD91}"/>
              </a:ext>
            </a:extLst>
          </xdr:cNvPr>
          <xdr:cNvCxnSpPr/>
        </xdr:nvCxnSpPr>
        <xdr:spPr>
          <a:xfrm rot="10800000" flipH="1">
            <a:off x="2821000" y="958700"/>
            <a:ext cx="754800" cy="1195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1</xdr:row>
      <xdr:rowOff>134620</xdr:rowOff>
    </xdr:from>
    <xdr:to>
      <xdr:col>14</xdr:col>
      <xdr:colOff>492760</xdr:colOff>
      <xdr:row>19</xdr:row>
      <xdr:rowOff>10160</xdr:rowOff>
    </xdr:to>
    <xdr:graphicFrame macro="">
      <xdr:nvGraphicFramePr>
        <xdr:cNvPr id="2" name="hjwGraph">
          <a:extLst>
            <a:ext uri="{FF2B5EF4-FFF2-40B4-BE49-F238E27FC236}">
              <a16:creationId xmlns:a16="http://schemas.microsoft.com/office/drawing/2014/main" id="{0BDE72D1-E727-478F-ACA3-A4CE6B4B6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</xdr:row>
      <xdr:rowOff>0</xdr:rowOff>
    </xdr:from>
    <xdr:to>
      <xdr:col>7</xdr:col>
      <xdr:colOff>739140</xdr:colOff>
      <xdr:row>5</xdr:row>
      <xdr:rowOff>30480</xdr:rowOff>
    </xdr:to>
    <xdr:sp macro="" textlink="">
      <xdr:nvSpPr>
        <xdr:cNvPr id="3" name="messageTextbox">
          <a:extLst>
            <a:ext uri="{FF2B5EF4-FFF2-40B4-BE49-F238E27FC236}">
              <a16:creationId xmlns:a16="http://schemas.microsoft.com/office/drawing/2014/main" id="{D5AB15C9-C78D-4766-9A39-03DC78C319CB}"/>
            </a:ext>
          </a:extLst>
        </xdr:cNvPr>
        <xdr:cNvSpPr txBox="1"/>
      </xdr:nvSpPr>
      <xdr:spPr>
        <a:xfrm>
          <a:off x="254000" y="609600"/>
          <a:ext cx="5080000" cy="3810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s-MX" sz="900" b="0" i="0" u="none" strike="noStrike" baseline="0">
              <a:solidFill>
                <a:srgbClr val="9C6500"/>
              </a:solidFill>
              <a:latin typeface="Arial" panose="020B0604020202020204" pitchFamily="34" charset="0"/>
            </a:rPr>
            <a:t>Enter the times in the appropriate column(s). Enter the precedences, one per column. (Do not use commas). 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N34"/>
  <sheetViews>
    <sheetView tabSelected="1" topLeftCell="A2" zoomScale="60" zoomScaleNormal="60" workbookViewId="0">
      <selection activeCell="P8" sqref="P8"/>
    </sheetView>
  </sheetViews>
  <sheetFormatPr baseColWidth="10" defaultColWidth="14.42578125" defaultRowHeight="15.75" customHeight="1" x14ac:dyDescent="0.2"/>
  <cols>
    <col min="1" max="1" width="7.28515625" customWidth="1"/>
    <col min="4" max="4" width="18.28515625" customWidth="1"/>
    <col min="6" max="6" width="23" customWidth="1"/>
    <col min="9" max="9" width="24.7109375" customWidth="1"/>
    <col min="10" max="10" width="23" customWidth="1"/>
    <col min="11" max="11" width="18.140625" customWidth="1"/>
    <col min="12" max="12" width="16.42578125" customWidth="1"/>
    <col min="13" max="13" width="27.5703125" customWidth="1"/>
    <col min="14" max="14" width="16.7109375" customWidth="1"/>
  </cols>
  <sheetData>
    <row r="4" spans="1:14" ht="30" customHeight="1" x14ac:dyDescent="0.2">
      <c r="B4" s="98" t="s">
        <v>7</v>
      </c>
      <c r="C4" s="95" t="s">
        <v>8</v>
      </c>
      <c r="D4" s="96"/>
      <c r="E4" s="97"/>
      <c r="F4" s="3" t="s">
        <v>9</v>
      </c>
      <c r="H4" s="98" t="s">
        <v>7</v>
      </c>
      <c r="I4" s="90" t="s">
        <v>60</v>
      </c>
      <c r="J4" s="3" t="s">
        <v>9</v>
      </c>
      <c r="K4" s="4" t="s">
        <v>10</v>
      </c>
      <c r="M4" s="94" t="s">
        <v>11</v>
      </c>
      <c r="N4" s="5"/>
    </row>
    <row r="5" spans="1:14" ht="37.5" customHeight="1" x14ac:dyDescent="0.2">
      <c r="B5" s="91"/>
      <c r="C5" s="6" t="s">
        <v>12</v>
      </c>
      <c r="D5" s="6" t="s">
        <v>13</v>
      </c>
      <c r="E5" s="6" t="s">
        <v>14</v>
      </c>
      <c r="F5" s="6" t="s">
        <v>15</v>
      </c>
      <c r="H5" s="91"/>
      <c r="I5" s="91"/>
      <c r="J5" s="6" t="s">
        <v>15</v>
      </c>
      <c r="K5" s="7" t="s">
        <v>16</v>
      </c>
      <c r="M5" s="91"/>
      <c r="N5" s="5"/>
    </row>
    <row r="6" spans="1:14" ht="18.75" customHeight="1" x14ac:dyDescent="0.2">
      <c r="B6" s="8" t="s">
        <v>0</v>
      </c>
      <c r="C6" s="8">
        <v>1</v>
      </c>
      <c r="D6" s="8">
        <v>4</v>
      </c>
      <c r="E6" s="8">
        <v>7</v>
      </c>
      <c r="F6" s="8" t="s">
        <v>17</v>
      </c>
      <c r="H6" s="9" t="s">
        <v>0</v>
      </c>
      <c r="I6" s="2">
        <f>(C6+4*D6+E6)/6</f>
        <v>4</v>
      </c>
      <c r="J6" s="9" t="s">
        <v>17</v>
      </c>
      <c r="K6" s="10">
        <f t="shared" ref="K6:K12" si="0">((E6-C6)/6)^2</f>
        <v>1</v>
      </c>
      <c r="M6" s="11">
        <f>K6</f>
        <v>1</v>
      </c>
    </row>
    <row r="7" spans="1:14" ht="18.75" customHeight="1" x14ac:dyDescent="0.2">
      <c r="B7" s="8" t="s">
        <v>1</v>
      </c>
      <c r="C7" s="8">
        <v>2</v>
      </c>
      <c r="D7" s="8">
        <v>6</v>
      </c>
      <c r="E7" s="8">
        <v>7</v>
      </c>
      <c r="F7" s="8" t="s">
        <v>17</v>
      </c>
      <c r="H7" s="9" t="s">
        <v>1</v>
      </c>
      <c r="I7" s="2">
        <f t="shared" ref="I7:I12" si="1">(C7+4*D7+E7)/6</f>
        <v>5.5</v>
      </c>
      <c r="J7" s="9" t="s">
        <v>17</v>
      </c>
      <c r="K7" s="12">
        <f t="shared" si="0"/>
        <v>0.69444444444444453</v>
      </c>
      <c r="M7" s="13"/>
    </row>
    <row r="8" spans="1:14" ht="18.75" customHeight="1" x14ac:dyDescent="0.2">
      <c r="B8" s="8" t="s">
        <v>2</v>
      </c>
      <c r="C8" s="8">
        <v>3</v>
      </c>
      <c r="D8" s="8">
        <v>3</v>
      </c>
      <c r="E8" s="8">
        <v>6</v>
      </c>
      <c r="F8" s="8" t="s">
        <v>1</v>
      </c>
      <c r="H8" s="9" t="s">
        <v>2</v>
      </c>
      <c r="I8" s="2">
        <f t="shared" si="1"/>
        <v>3.5</v>
      </c>
      <c r="J8" s="9" t="s">
        <v>1</v>
      </c>
      <c r="K8" s="12">
        <f t="shared" si="0"/>
        <v>0.25</v>
      </c>
      <c r="M8" s="13"/>
    </row>
    <row r="9" spans="1:14" ht="18.75" customHeight="1" x14ac:dyDescent="0.2">
      <c r="B9" s="8" t="s">
        <v>3</v>
      </c>
      <c r="C9" s="8">
        <v>6</v>
      </c>
      <c r="D9" s="8">
        <v>13</v>
      </c>
      <c r="E9" s="8">
        <v>14</v>
      </c>
      <c r="F9" s="8" t="s">
        <v>0</v>
      </c>
      <c r="H9" s="9" t="s">
        <v>3</v>
      </c>
      <c r="I9" s="2">
        <f t="shared" si="1"/>
        <v>12</v>
      </c>
      <c r="J9" s="9" t="s">
        <v>0</v>
      </c>
      <c r="K9" s="12">
        <f t="shared" si="0"/>
        <v>1.7777777777777777</v>
      </c>
      <c r="M9" s="14">
        <f>K9</f>
        <v>1.7777777777777777</v>
      </c>
    </row>
    <row r="10" spans="1:14" ht="18.75" customHeight="1" x14ac:dyDescent="0.2">
      <c r="B10" s="8" t="s">
        <v>4</v>
      </c>
      <c r="C10" s="8">
        <v>3</v>
      </c>
      <c r="D10" s="8">
        <v>6</v>
      </c>
      <c r="E10" s="8">
        <v>12</v>
      </c>
      <c r="F10" s="8" t="s">
        <v>18</v>
      </c>
      <c r="H10" s="9" t="s">
        <v>4</v>
      </c>
      <c r="I10" s="2">
        <f t="shared" si="1"/>
        <v>6.5</v>
      </c>
      <c r="J10" s="9" t="s">
        <v>18</v>
      </c>
      <c r="K10" s="12">
        <f t="shared" si="0"/>
        <v>2.25</v>
      </c>
      <c r="M10" s="13"/>
    </row>
    <row r="11" spans="1:14" ht="18.75" customHeight="1" x14ac:dyDescent="0.2">
      <c r="B11" s="8" t="s">
        <v>5</v>
      </c>
      <c r="C11" s="8">
        <v>6</v>
      </c>
      <c r="D11" s="8">
        <v>8</v>
      </c>
      <c r="E11" s="8">
        <v>16</v>
      </c>
      <c r="F11" s="8" t="s">
        <v>1</v>
      </c>
      <c r="H11" s="9" t="s">
        <v>5</v>
      </c>
      <c r="I11" s="2">
        <f t="shared" si="1"/>
        <v>9</v>
      </c>
      <c r="J11" s="9" t="s">
        <v>1</v>
      </c>
      <c r="K11" s="12">
        <f t="shared" si="0"/>
        <v>2.7777777777777781</v>
      </c>
      <c r="M11" s="13"/>
    </row>
    <row r="12" spans="1:14" ht="18.75" customHeight="1" x14ac:dyDescent="0.2">
      <c r="B12" s="8" t="s">
        <v>6</v>
      </c>
      <c r="C12" s="8">
        <v>1</v>
      </c>
      <c r="D12" s="8">
        <v>5</v>
      </c>
      <c r="E12" s="8">
        <v>6</v>
      </c>
      <c r="F12" s="8" t="s">
        <v>19</v>
      </c>
      <c r="H12" s="9" t="s">
        <v>6</v>
      </c>
      <c r="I12" s="2">
        <f t="shared" si="1"/>
        <v>4.5</v>
      </c>
      <c r="J12" s="8" t="s">
        <v>19</v>
      </c>
      <c r="K12" s="12">
        <f t="shared" si="0"/>
        <v>0.69444444444444453</v>
      </c>
      <c r="M12" s="14">
        <f>K12</f>
        <v>0.69444444444444453</v>
      </c>
    </row>
    <row r="13" spans="1:14" ht="12.75" x14ac:dyDescent="0.2">
      <c r="L13" s="15" t="s">
        <v>20</v>
      </c>
      <c r="M13" s="16">
        <f>SUM(M6,M9,M12)</f>
        <v>3.4722222222222223</v>
      </c>
    </row>
    <row r="14" spans="1:14" ht="12.75" x14ac:dyDescent="0.2">
      <c r="L14" s="15" t="s">
        <v>21</v>
      </c>
      <c r="M14" s="16">
        <f>SQRT(M13)</f>
        <v>1.8633899812498247</v>
      </c>
    </row>
    <row r="15" spans="1:14" ht="12.75" x14ac:dyDescent="0.2">
      <c r="A15" s="17"/>
      <c r="B15" s="99" t="s">
        <v>22</v>
      </c>
      <c r="C15" s="93"/>
      <c r="D15" s="93"/>
      <c r="E15" s="93"/>
      <c r="F15" s="18"/>
      <c r="G15" s="18"/>
    </row>
    <row r="16" spans="1:14" ht="12.75" x14ac:dyDescent="0.2">
      <c r="B16" s="99" t="s">
        <v>23</v>
      </c>
      <c r="C16" s="93"/>
      <c r="D16" s="93"/>
      <c r="E16" s="93"/>
      <c r="F16" s="93"/>
      <c r="G16" s="93"/>
      <c r="H16" s="93"/>
      <c r="K16" s="78" t="s">
        <v>61</v>
      </c>
      <c r="L16" s="19" t="s">
        <v>25</v>
      </c>
      <c r="M16" s="20">
        <f>(23-I18)/M14</f>
        <v>1.3416407864998738</v>
      </c>
    </row>
    <row r="17" spans="4:14" ht="12.75" x14ac:dyDescent="0.2">
      <c r="M17" s="21">
        <v>9099</v>
      </c>
    </row>
    <row r="18" spans="4:14" ht="12.75" x14ac:dyDescent="0.2">
      <c r="H18" s="22" t="s">
        <v>26</v>
      </c>
      <c r="I18" s="23">
        <f>SUM(I6,I9,I12)</f>
        <v>20.5</v>
      </c>
      <c r="J18" s="22" t="s">
        <v>27</v>
      </c>
      <c r="M18" s="77">
        <v>0.90990000000000004</v>
      </c>
    </row>
    <row r="19" spans="4:14" ht="12.75" x14ac:dyDescent="0.2">
      <c r="H19" s="25" t="s">
        <v>29</v>
      </c>
      <c r="I19" s="26">
        <f>SUM(I6,I10,I12)</f>
        <v>15</v>
      </c>
      <c r="J19" s="18"/>
    </row>
    <row r="20" spans="4:14" ht="12.75" x14ac:dyDescent="0.2">
      <c r="H20" s="25" t="s">
        <v>30</v>
      </c>
      <c r="I20" s="26">
        <f>SUM(I7,I8,I10,I12)</f>
        <v>20</v>
      </c>
      <c r="J20" s="18"/>
      <c r="L20" s="92" t="s">
        <v>31</v>
      </c>
      <c r="M20" s="93"/>
      <c r="N20" s="93"/>
    </row>
    <row r="21" spans="4:14" ht="12.75" x14ac:dyDescent="0.2">
      <c r="D21" s="27">
        <f>I6</f>
        <v>4</v>
      </c>
      <c r="H21" s="25" t="s">
        <v>32</v>
      </c>
      <c r="I21" s="26">
        <f>SUM(I7,I11,I12)</f>
        <v>19</v>
      </c>
      <c r="J21" s="18"/>
    </row>
    <row r="22" spans="4:14" ht="12.75" x14ac:dyDescent="0.2">
      <c r="F22" s="28"/>
    </row>
    <row r="23" spans="4:14" ht="12.75" x14ac:dyDescent="0.2">
      <c r="F23" s="29">
        <f>I9</f>
        <v>12</v>
      </c>
    </row>
    <row r="25" spans="4:14" ht="12.75" x14ac:dyDescent="0.2">
      <c r="F25" s="30"/>
    </row>
    <row r="26" spans="4:14" ht="12.75" x14ac:dyDescent="0.2">
      <c r="G26" s="31">
        <f>I12</f>
        <v>4.5</v>
      </c>
    </row>
    <row r="28" spans="4:14" x14ac:dyDescent="0.25">
      <c r="D28" s="32"/>
      <c r="E28" s="33"/>
      <c r="F28" s="72">
        <v>3.5</v>
      </c>
    </row>
    <row r="29" spans="4:14" ht="12.75" x14ac:dyDescent="0.2">
      <c r="D29" s="71">
        <v>5.5</v>
      </c>
    </row>
    <row r="34" spans="6:6" ht="12.75" x14ac:dyDescent="0.2">
      <c r="F34" s="34">
        <f>I11</f>
        <v>9</v>
      </c>
    </row>
  </sheetData>
  <mergeCells count="8">
    <mergeCell ref="I4:I5"/>
    <mergeCell ref="L20:N20"/>
    <mergeCell ref="M4:M5"/>
    <mergeCell ref="C4:E4"/>
    <mergeCell ref="B4:B5"/>
    <mergeCell ref="B15:E15"/>
    <mergeCell ref="B16:H16"/>
    <mergeCell ref="H4:H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S34"/>
  <sheetViews>
    <sheetView zoomScale="69" zoomScaleNormal="69" workbookViewId="0">
      <selection activeCell="M9" sqref="M9"/>
    </sheetView>
  </sheetViews>
  <sheetFormatPr baseColWidth="10" defaultColWidth="14.42578125" defaultRowHeight="15.75" customHeight="1" x14ac:dyDescent="0.2"/>
  <cols>
    <col min="1" max="1" width="7.28515625" style="35" customWidth="1"/>
    <col min="2" max="3" width="14.42578125" style="35"/>
    <col min="4" max="4" width="18.28515625" style="35" customWidth="1"/>
    <col min="5" max="5" width="14.42578125" style="35"/>
    <col min="6" max="6" width="23" style="35" customWidth="1"/>
    <col min="7" max="8" width="14.42578125" style="35"/>
    <col min="9" max="9" width="22.7109375" style="35" customWidth="1"/>
    <col min="10" max="10" width="23" style="35" customWidth="1"/>
    <col min="11" max="11" width="18.140625" style="35" customWidth="1"/>
    <col min="12" max="12" width="16.42578125" style="35" customWidth="1"/>
    <col min="13" max="13" width="27.5703125" style="35" customWidth="1"/>
    <col min="14" max="14" width="16.7109375" style="35" customWidth="1"/>
    <col min="15" max="17" width="14.42578125" style="35"/>
    <col min="18" max="18" width="21.5703125" style="35" customWidth="1"/>
    <col min="19" max="16384" width="14.42578125" style="35"/>
  </cols>
  <sheetData>
    <row r="4" spans="1:17" ht="30" customHeight="1" x14ac:dyDescent="0.2">
      <c r="B4" s="98" t="s">
        <v>7</v>
      </c>
      <c r="C4" s="95" t="s">
        <v>8</v>
      </c>
      <c r="D4" s="96"/>
      <c r="E4" s="97"/>
      <c r="F4" s="3" t="s">
        <v>9</v>
      </c>
      <c r="H4" s="98" t="s">
        <v>7</v>
      </c>
      <c r="I4" s="90" t="s">
        <v>60</v>
      </c>
      <c r="J4" s="3" t="s">
        <v>9</v>
      </c>
      <c r="K4" s="4" t="s">
        <v>10</v>
      </c>
      <c r="L4" s="4" t="s">
        <v>21</v>
      </c>
      <c r="M4" s="94" t="s">
        <v>11</v>
      </c>
      <c r="N4" s="5"/>
    </row>
    <row r="5" spans="1:17" ht="37.5" customHeight="1" x14ac:dyDescent="0.2">
      <c r="B5" s="91"/>
      <c r="C5" s="6" t="s">
        <v>12</v>
      </c>
      <c r="D5" s="6" t="s">
        <v>13</v>
      </c>
      <c r="E5" s="6" t="s">
        <v>14</v>
      </c>
      <c r="F5" s="6" t="s">
        <v>15</v>
      </c>
      <c r="H5" s="91"/>
      <c r="I5" s="91"/>
      <c r="J5" s="6" t="s">
        <v>15</v>
      </c>
      <c r="K5" s="7" t="s">
        <v>16</v>
      </c>
      <c r="M5" s="91"/>
      <c r="N5" s="5"/>
    </row>
    <row r="6" spans="1:17" ht="18.75" customHeight="1" x14ac:dyDescent="0.2">
      <c r="B6" s="8" t="s">
        <v>0</v>
      </c>
      <c r="C6" s="8">
        <v>1</v>
      </c>
      <c r="D6" s="8">
        <v>4</v>
      </c>
      <c r="E6" s="8">
        <v>7</v>
      </c>
      <c r="F6" s="8" t="s">
        <v>17</v>
      </c>
      <c r="H6" s="9" t="s">
        <v>0</v>
      </c>
      <c r="I6" s="74">
        <f t="shared" ref="I6:I12" si="0">(C6+4*D6+E6)/6</f>
        <v>4</v>
      </c>
      <c r="J6" s="9" t="s">
        <v>17</v>
      </c>
      <c r="K6" s="10">
        <f t="shared" ref="K6:K12" si="1">((E6-C6)/6)^2</f>
        <v>1</v>
      </c>
      <c r="L6" s="75">
        <f>SQRT(K6)</f>
        <v>1</v>
      </c>
      <c r="M6" s="11">
        <f>K6</f>
        <v>1</v>
      </c>
    </row>
    <row r="7" spans="1:17" ht="18.75" customHeight="1" x14ac:dyDescent="0.2">
      <c r="B7" s="8" t="s">
        <v>1</v>
      </c>
      <c r="C7" s="8">
        <v>2</v>
      </c>
      <c r="D7" s="8">
        <v>6</v>
      </c>
      <c r="E7" s="8">
        <v>7</v>
      </c>
      <c r="F7" s="8" t="s">
        <v>17</v>
      </c>
      <c r="H7" s="9" t="s">
        <v>1</v>
      </c>
      <c r="I7" s="74">
        <f t="shared" si="0"/>
        <v>5.5</v>
      </c>
      <c r="J7" s="9" t="s">
        <v>17</v>
      </c>
      <c r="K7" s="76">
        <f t="shared" si="1"/>
        <v>0.69444444444444453</v>
      </c>
      <c r="L7" s="75">
        <f>SQRT(K7)</f>
        <v>0.83333333333333337</v>
      </c>
      <c r="M7" s="13"/>
    </row>
    <row r="8" spans="1:17" ht="18.75" customHeight="1" x14ac:dyDescent="0.2">
      <c r="B8" s="8" t="s">
        <v>2</v>
      </c>
      <c r="C8" s="8">
        <v>3</v>
      </c>
      <c r="D8" s="8">
        <v>3</v>
      </c>
      <c r="E8" s="8">
        <v>6</v>
      </c>
      <c r="F8" s="8" t="s">
        <v>1</v>
      </c>
      <c r="H8" s="9" t="s">
        <v>2</v>
      </c>
      <c r="I8" s="74">
        <f t="shared" si="0"/>
        <v>3.5</v>
      </c>
      <c r="J8" s="9" t="s">
        <v>1</v>
      </c>
      <c r="K8" s="76">
        <f t="shared" si="1"/>
        <v>0.25</v>
      </c>
      <c r="L8" s="75">
        <f t="shared" ref="L8:L12" si="2">SQRT(K8)</f>
        <v>0.5</v>
      </c>
      <c r="M8" s="13"/>
    </row>
    <row r="9" spans="1:17" ht="18.75" customHeight="1" x14ac:dyDescent="0.2">
      <c r="B9" s="8" t="s">
        <v>3</v>
      </c>
      <c r="C9" s="8">
        <v>6</v>
      </c>
      <c r="D9" s="8">
        <v>13</v>
      </c>
      <c r="E9" s="8">
        <v>14</v>
      </c>
      <c r="F9" s="8" t="s">
        <v>0</v>
      </c>
      <c r="H9" s="9" t="s">
        <v>3</v>
      </c>
      <c r="I9" s="74">
        <f t="shared" si="0"/>
        <v>12</v>
      </c>
      <c r="J9" s="9" t="s">
        <v>0</v>
      </c>
      <c r="K9" s="76">
        <f t="shared" si="1"/>
        <v>1.7777777777777777</v>
      </c>
      <c r="L9" s="75">
        <f>SQRT(K9)</f>
        <v>1.3333333333333333</v>
      </c>
      <c r="M9" s="14">
        <f>K9</f>
        <v>1.7777777777777777</v>
      </c>
    </row>
    <row r="10" spans="1:17" ht="18.75" customHeight="1" x14ac:dyDescent="0.2">
      <c r="B10" s="8" t="s">
        <v>4</v>
      </c>
      <c r="C10" s="8">
        <v>3</v>
      </c>
      <c r="D10" s="8">
        <v>6</v>
      </c>
      <c r="E10" s="8">
        <v>12</v>
      </c>
      <c r="F10" s="8" t="s">
        <v>18</v>
      </c>
      <c r="H10" s="9" t="s">
        <v>4</v>
      </c>
      <c r="I10" s="74">
        <f t="shared" si="0"/>
        <v>6.5</v>
      </c>
      <c r="J10" s="9" t="s">
        <v>18</v>
      </c>
      <c r="K10" s="76">
        <f t="shared" si="1"/>
        <v>2.25</v>
      </c>
      <c r="L10" s="75">
        <f t="shared" si="2"/>
        <v>1.5</v>
      </c>
      <c r="M10" s="13"/>
    </row>
    <row r="11" spans="1:17" ht="18.75" customHeight="1" x14ac:dyDescent="0.2">
      <c r="B11" s="8" t="s">
        <v>5</v>
      </c>
      <c r="C11" s="8">
        <v>6</v>
      </c>
      <c r="D11" s="8">
        <v>8</v>
      </c>
      <c r="E11" s="8">
        <v>16</v>
      </c>
      <c r="F11" s="8" t="s">
        <v>1</v>
      </c>
      <c r="H11" s="9" t="s">
        <v>5</v>
      </c>
      <c r="I11" s="74">
        <f t="shared" si="0"/>
        <v>9</v>
      </c>
      <c r="J11" s="9" t="s">
        <v>1</v>
      </c>
      <c r="K11" s="76">
        <f t="shared" si="1"/>
        <v>2.7777777777777781</v>
      </c>
      <c r="L11" s="75">
        <f t="shared" si="2"/>
        <v>1.6666666666666667</v>
      </c>
      <c r="M11" s="13"/>
    </row>
    <row r="12" spans="1:17" ht="18.75" customHeight="1" x14ac:dyDescent="0.2">
      <c r="B12" s="8" t="s">
        <v>6</v>
      </c>
      <c r="C12" s="8">
        <v>1</v>
      </c>
      <c r="D12" s="8">
        <v>5</v>
      </c>
      <c r="E12" s="8">
        <v>6</v>
      </c>
      <c r="F12" s="8" t="s">
        <v>19</v>
      </c>
      <c r="H12" s="9" t="s">
        <v>6</v>
      </c>
      <c r="I12" s="74">
        <f t="shared" si="0"/>
        <v>4.5</v>
      </c>
      <c r="J12" s="8" t="s">
        <v>19</v>
      </c>
      <c r="K12" s="76">
        <f t="shared" si="1"/>
        <v>0.69444444444444453</v>
      </c>
      <c r="L12" s="75">
        <f t="shared" si="2"/>
        <v>0.83333333333333337</v>
      </c>
      <c r="M12" s="14">
        <f>K12</f>
        <v>0.69444444444444453</v>
      </c>
    </row>
    <row r="13" spans="1:17" ht="12.75" x14ac:dyDescent="0.2">
      <c r="L13" s="15" t="s">
        <v>20</v>
      </c>
      <c r="M13" s="16">
        <f>SUM(M6,M9,M12)</f>
        <v>3.4722222222222223</v>
      </c>
    </row>
    <row r="14" spans="1:17" ht="12.75" x14ac:dyDescent="0.2">
      <c r="L14" s="15" t="s">
        <v>21</v>
      </c>
      <c r="M14" s="16">
        <f>SQRT(M13)</f>
        <v>1.8633899812498247</v>
      </c>
    </row>
    <row r="15" spans="1:17" ht="12.75" x14ac:dyDescent="0.2">
      <c r="A15" s="17"/>
      <c r="B15" s="99" t="s">
        <v>22</v>
      </c>
      <c r="C15" s="93"/>
      <c r="D15" s="93"/>
      <c r="E15" s="93"/>
      <c r="F15" s="18"/>
      <c r="G15" s="18"/>
    </row>
    <row r="16" spans="1:17" ht="12.75" x14ac:dyDescent="0.2">
      <c r="B16" s="99" t="s">
        <v>62</v>
      </c>
      <c r="C16" s="93"/>
      <c r="D16" s="93"/>
      <c r="E16" s="93"/>
      <c r="F16" s="93"/>
      <c r="G16" s="93"/>
      <c r="H16" s="93"/>
      <c r="K16" s="1" t="s">
        <v>24</v>
      </c>
      <c r="L16" s="19" t="s">
        <v>25</v>
      </c>
      <c r="M16" s="20">
        <f>(23-I18)/M14</f>
        <v>1.3416407864998738</v>
      </c>
      <c r="O16" s="36" t="s">
        <v>33</v>
      </c>
      <c r="P16" s="35">
        <v>23</v>
      </c>
      <c r="Q16" s="36" t="s">
        <v>63</v>
      </c>
    </row>
    <row r="17" spans="4:19" ht="12.75" x14ac:dyDescent="0.2">
      <c r="M17" s="21">
        <v>9099</v>
      </c>
      <c r="O17" s="36" t="s">
        <v>64</v>
      </c>
      <c r="P17" s="73">
        <f>_xlfn.NORM.DIST(P16,I18,M14,M16)</f>
        <v>0.91014375256050006</v>
      </c>
    </row>
    <row r="18" spans="4:19" ht="12.75" x14ac:dyDescent="0.2">
      <c r="H18" s="22" t="s">
        <v>26</v>
      </c>
      <c r="I18" s="23">
        <f>SUM(I6,I9,I12)</f>
        <v>20.5</v>
      </c>
      <c r="J18" s="22" t="s">
        <v>27</v>
      </c>
      <c r="M18" s="24" t="s">
        <v>28</v>
      </c>
    </row>
    <row r="19" spans="4:19" ht="12.75" x14ac:dyDescent="0.2">
      <c r="H19" s="25" t="s">
        <v>29</v>
      </c>
      <c r="I19" s="26">
        <f>SUM(I6,I10,I12)</f>
        <v>15</v>
      </c>
      <c r="J19" s="18"/>
    </row>
    <row r="20" spans="4:19" ht="12.75" x14ac:dyDescent="0.2">
      <c r="H20" s="25" t="s">
        <v>30</v>
      </c>
      <c r="I20" s="26">
        <f>SUM(I7,I8,I10,I12)</f>
        <v>20</v>
      </c>
      <c r="J20" s="18"/>
      <c r="L20" s="92" t="s">
        <v>31</v>
      </c>
      <c r="M20" s="93"/>
      <c r="N20" s="93"/>
      <c r="P20" s="92" t="s">
        <v>34</v>
      </c>
      <c r="Q20" s="93"/>
      <c r="R20" s="93"/>
      <c r="S20" s="70">
        <f>P17</f>
        <v>0.91014375256050006</v>
      </c>
    </row>
    <row r="21" spans="4:19" ht="12.75" x14ac:dyDescent="0.2">
      <c r="D21" s="27">
        <f>I6</f>
        <v>4</v>
      </c>
      <c r="H21" s="25" t="s">
        <v>32</v>
      </c>
      <c r="I21" s="26">
        <f>SUM(I7,I11,I12)</f>
        <v>19</v>
      </c>
      <c r="J21" s="18"/>
    </row>
    <row r="22" spans="4:19" ht="12.75" x14ac:dyDescent="0.2">
      <c r="F22" s="28"/>
    </row>
    <row r="23" spans="4:19" ht="12.75" x14ac:dyDescent="0.2">
      <c r="F23" s="29">
        <f>I9</f>
        <v>12</v>
      </c>
    </row>
    <row r="25" spans="4:19" ht="12.75" x14ac:dyDescent="0.2">
      <c r="F25" s="30"/>
    </row>
    <row r="26" spans="4:19" ht="12.75" x14ac:dyDescent="0.2">
      <c r="G26" s="31">
        <f>I12</f>
        <v>4.5</v>
      </c>
    </row>
    <row r="28" spans="4:19" x14ac:dyDescent="0.25">
      <c r="D28" s="32"/>
      <c r="E28" s="33"/>
      <c r="F28" s="72">
        <f>I8</f>
        <v>3.5</v>
      </c>
    </row>
    <row r="29" spans="4:19" ht="12.75" x14ac:dyDescent="0.2">
      <c r="D29" s="71">
        <f>I7</f>
        <v>5.5</v>
      </c>
    </row>
    <row r="34" spans="6:6" ht="12.75" x14ac:dyDescent="0.2">
      <c r="F34" s="34">
        <f>I11</f>
        <v>9</v>
      </c>
    </row>
  </sheetData>
  <mergeCells count="9">
    <mergeCell ref="B16:H16"/>
    <mergeCell ref="L20:N20"/>
    <mergeCell ref="P20:R20"/>
    <mergeCell ref="B4:B5"/>
    <mergeCell ref="C4:E4"/>
    <mergeCell ref="H4:H5"/>
    <mergeCell ref="I4:I5"/>
    <mergeCell ref="M4:M5"/>
    <mergeCell ref="B15:E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"/>
  <sheetViews>
    <sheetView topLeftCell="A7" zoomScaleNormal="100" workbookViewId="0">
      <selection activeCell="D11" sqref="D11"/>
    </sheetView>
  </sheetViews>
  <sheetFormatPr baseColWidth="10" defaultColWidth="11.5703125" defaultRowHeight="14.25" x14ac:dyDescent="0.2"/>
  <cols>
    <col min="1" max="1" width="11.5703125" style="37"/>
    <col min="2" max="6" width="8.7109375" style="37" customWidth="1"/>
    <col min="7" max="16384" width="11.5703125" style="37"/>
  </cols>
  <sheetData>
    <row r="1" spans="1:8" ht="18" x14ac:dyDescent="0.25">
      <c r="A1" s="61" t="s">
        <v>65</v>
      </c>
    </row>
    <row r="3" spans="1:8" ht="16.5" x14ac:dyDescent="0.25">
      <c r="A3" s="39" t="s">
        <v>35</v>
      </c>
      <c r="B3" s="39"/>
      <c r="C3" s="39"/>
      <c r="D3" s="39" t="s">
        <v>36</v>
      </c>
      <c r="E3" s="39"/>
      <c r="F3" s="39"/>
      <c r="G3" s="39"/>
      <c r="H3" s="39"/>
    </row>
    <row r="4" spans="1:8" x14ac:dyDescent="0.2">
      <c r="A4" s="38"/>
      <c r="B4" s="38"/>
    </row>
    <row r="6" spans="1:8" ht="15.75" thickBot="1" x14ac:dyDescent="0.3">
      <c r="A6" s="40" t="s">
        <v>37</v>
      </c>
      <c r="D6" s="37" t="s">
        <v>38</v>
      </c>
    </row>
    <row r="7" spans="1:8" x14ac:dyDescent="0.2">
      <c r="A7" s="44" t="s">
        <v>39</v>
      </c>
      <c r="B7" s="45" t="s">
        <v>40</v>
      </c>
      <c r="C7" s="45" t="s">
        <v>44</v>
      </c>
      <c r="D7" s="45" t="s">
        <v>41</v>
      </c>
      <c r="E7" s="45" t="s">
        <v>42</v>
      </c>
      <c r="F7" s="46" t="s">
        <v>43</v>
      </c>
    </row>
    <row r="8" spans="1:8" ht="15" x14ac:dyDescent="0.25">
      <c r="A8" s="47" t="s">
        <v>0</v>
      </c>
      <c r="B8" s="41">
        <v>4</v>
      </c>
      <c r="C8" s="41">
        <v>1</v>
      </c>
      <c r="D8" s="41"/>
      <c r="E8" s="41"/>
      <c r="F8" s="48"/>
      <c r="G8" s="43" t="str">
        <f>IF(A8&lt;&gt;TRIM(A8),"WARNING: There are blank characters in the activity name","")</f>
        <v/>
      </c>
    </row>
    <row r="9" spans="1:8" ht="15" x14ac:dyDescent="0.25">
      <c r="A9" s="47" t="s">
        <v>1</v>
      </c>
      <c r="B9" s="86">
        <v>5.5</v>
      </c>
      <c r="C9" s="41">
        <v>0.83333333333333337</v>
      </c>
      <c r="D9" s="41"/>
      <c r="E9" s="41"/>
      <c r="F9" s="48"/>
      <c r="G9" s="43" t="str">
        <f t="shared" ref="G9:G14" si="0">IF(A9&lt;&gt;TRIM(A9),"WARNING: There are blank characters in the activity name","")</f>
        <v/>
      </c>
    </row>
    <row r="10" spans="1:8" ht="15" x14ac:dyDescent="0.25">
      <c r="A10" s="47" t="s">
        <v>2</v>
      </c>
      <c r="B10" s="41">
        <v>3.5</v>
      </c>
      <c r="C10" s="41">
        <v>0.5</v>
      </c>
      <c r="D10" s="41" t="s">
        <v>1</v>
      </c>
      <c r="E10" s="41"/>
      <c r="F10" s="48"/>
      <c r="G10" s="43" t="str">
        <f t="shared" si="0"/>
        <v/>
      </c>
    </row>
    <row r="11" spans="1:8" ht="15" x14ac:dyDescent="0.25">
      <c r="A11" s="47" t="s">
        <v>3</v>
      </c>
      <c r="B11" s="41">
        <v>12</v>
      </c>
      <c r="C11" s="41">
        <v>1.3333333333333333</v>
      </c>
      <c r="D11" s="41" t="s">
        <v>0</v>
      </c>
      <c r="E11" s="41"/>
      <c r="F11" s="48"/>
      <c r="G11" s="43" t="str">
        <f t="shared" si="0"/>
        <v/>
      </c>
    </row>
    <row r="12" spans="1:8" ht="15" x14ac:dyDescent="0.25">
      <c r="A12" s="47" t="s">
        <v>4</v>
      </c>
      <c r="B12" s="41">
        <v>6.5</v>
      </c>
      <c r="C12" s="41">
        <v>1.5</v>
      </c>
      <c r="D12" s="41" t="s">
        <v>0</v>
      </c>
      <c r="E12" s="41" t="s">
        <v>2</v>
      </c>
      <c r="F12" s="48"/>
      <c r="G12" s="43" t="str">
        <f t="shared" si="0"/>
        <v/>
      </c>
    </row>
    <row r="13" spans="1:8" ht="15" x14ac:dyDescent="0.25">
      <c r="A13" s="47" t="s">
        <v>5</v>
      </c>
      <c r="B13" s="86">
        <v>9</v>
      </c>
      <c r="C13" s="41">
        <v>1.6666666666666667</v>
      </c>
      <c r="D13" s="41" t="s">
        <v>1</v>
      </c>
      <c r="E13" s="41"/>
      <c r="F13" s="48"/>
      <c r="G13" s="43" t="str">
        <f t="shared" si="0"/>
        <v/>
      </c>
    </row>
    <row r="14" spans="1:8" ht="15.75" thickBot="1" x14ac:dyDescent="0.3">
      <c r="A14" s="49" t="s">
        <v>6</v>
      </c>
      <c r="B14" s="50">
        <v>4.5</v>
      </c>
      <c r="C14" s="50">
        <v>0.83333333333333337</v>
      </c>
      <c r="D14" s="50" t="s">
        <v>4</v>
      </c>
      <c r="E14" s="50" t="s">
        <v>3</v>
      </c>
      <c r="F14" s="79" t="s">
        <v>5</v>
      </c>
      <c r="G14" s="43" t="str">
        <f t="shared" si="0"/>
        <v/>
      </c>
    </row>
    <row r="16" spans="1:8" ht="15.75" thickBot="1" x14ac:dyDescent="0.3">
      <c r="A16" s="51" t="s">
        <v>45</v>
      </c>
      <c r="F16" s="37" t="s">
        <v>66</v>
      </c>
    </row>
    <row r="17" spans="1:9" s="52" customFormat="1" ht="28.5" x14ac:dyDescent="0.2">
      <c r="A17" s="54" t="s">
        <v>39</v>
      </c>
      <c r="B17" s="68" t="s">
        <v>46</v>
      </c>
      <c r="C17" s="68" t="s">
        <v>47</v>
      </c>
      <c r="D17" s="85" t="s">
        <v>48</v>
      </c>
      <c r="E17" s="85" t="s">
        <v>49</v>
      </c>
      <c r="F17" s="57" t="s">
        <v>50</v>
      </c>
      <c r="H17" s="54" t="s">
        <v>51</v>
      </c>
      <c r="I17" s="57" t="s">
        <v>52</v>
      </c>
    </row>
    <row r="18" spans="1:9" x14ac:dyDescent="0.2">
      <c r="A18" s="66" t="str">
        <f>A8</f>
        <v>A</v>
      </c>
      <c r="B18" s="53">
        <f>MAX(C28:E28)</f>
        <v>0</v>
      </c>
      <c r="C18" s="53">
        <f>B8+B18</f>
        <v>4</v>
      </c>
      <c r="D18" s="53">
        <f>E18-B8</f>
        <v>0</v>
      </c>
      <c r="E18" s="53">
        <f>B45</f>
        <v>4</v>
      </c>
      <c r="F18" s="58">
        <f>IF(D18-B18&lt;0.00000001,0,D18-B18)</f>
        <v>0</v>
      </c>
      <c r="H18" s="62">
        <f>C8*C8</f>
        <v>1</v>
      </c>
      <c r="I18" s="63">
        <f>IF(F18&lt;0.00001,H18,"")</f>
        <v>1</v>
      </c>
    </row>
    <row r="19" spans="1:9" x14ac:dyDescent="0.2">
      <c r="A19" s="84" t="str">
        <f t="shared" ref="A19:A24" si="1">A9</f>
        <v>B</v>
      </c>
      <c r="B19" s="69">
        <f t="shared" ref="B19:B24" si="2">MAX(C29:E29)</f>
        <v>0</v>
      </c>
      <c r="C19" s="69">
        <f t="shared" ref="C19:C24" si="3">B9+B19</f>
        <v>5.5</v>
      </c>
      <c r="D19" s="89">
        <f t="shared" ref="D19:D24" si="4">E19-B9</f>
        <v>0.5</v>
      </c>
      <c r="E19" s="89">
        <f>C45</f>
        <v>6</v>
      </c>
      <c r="F19" s="67">
        <f t="shared" ref="F19:F24" si="5">IF(D19-B19&lt;0.00000001,0,D19-B19)</f>
        <v>0.5</v>
      </c>
      <c r="H19" s="62">
        <f t="shared" ref="H19:H24" si="6">C9*C9</f>
        <v>0.69444444444444453</v>
      </c>
      <c r="I19" s="63" t="str">
        <f t="shared" ref="I19:I24" si="7">IF(F19&lt;0.00001,H19,"")</f>
        <v/>
      </c>
    </row>
    <row r="20" spans="1:9" x14ac:dyDescent="0.2">
      <c r="A20" s="80" t="str">
        <f t="shared" si="1"/>
        <v>C</v>
      </c>
      <c r="B20" s="53">
        <f t="shared" si="2"/>
        <v>5.5</v>
      </c>
      <c r="C20" s="53">
        <f t="shared" si="3"/>
        <v>9</v>
      </c>
      <c r="D20" s="53">
        <f t="shared" si="4"/>
        <v>6</v>
      </c>
      <c r="E20" s="53">
        <f>D45</f>
        <v>9.5</v>
      </c>
      <c r="F20" s="58">
        <f t="shared" si="5"/>
        <v>0.5</v>
      </c>
      <c r="H20" s="62">
        <f t="shared" si="6"/>
        <v>0.25</v>
      </c>
      <c r="I20" s="63" t="str">
        <f t="shared" si="7"/>
        <v/>
      </c>
    </row>
    <row r="21" spans="1:9" x14ac:dyDescent="0.2">
      <c r="A21" s="66" t="str">
        <f t="shared" si="1"/>
        <v>D</v>
      </c>
      <c r="B21" s="53">
        <f t="shared" si="2"/>
        <v>4</v>
      </c>
      <c r="C21" s="53">
        <f t="shared" si="3"/>
        <v>16</v>
      </c>
      <c r="D21" s="53">
        <f t="shared" si="4"/>
        <v>4</v>
      </c>
      <c r="E21" s="53">
        <f>E45</f>
        <v>16</v>
      </c>
      <c r="F21" s="58">
        <f t="shared" si="5"/>
        <v>0</v>
      </c>
      <c r="H21" s="62">
        <f t="shared" si="6"/>
        <v>1.7777777777777777</v>
      </c>
      <c r="I21" s="63">
        <f t="shared" si="7"/>
        <v>1.7777777777777777</v>
      </c>
    </row>
    <row r="22" spans="1:9" x14ac:dyDescent="0.2">
      <c r="A22" s="80" t="str">
        <f t="shared" si="1"/>
        <v>E</v>
      </c>
      <c r="B22" s="53">
        <f t="shared" si="2"/>
        <v>9</v>
      </c>
      <c r="C22" s="53">
        <f t="shared" si="3"/>
        <v>15.5</v>
      </c>
      <c r="D22" s="53">
        <f t="shared" si="4"/>
        <v>9.5</v>
      </c>
      <c r="E22" s="53">
        <f>F45</f>
        <v>16</v>
      </c>
      <c r="F22" s="58">
        <f t="shared" si="5"/>
        <v>0.5</v>
      </c>
      <c r="H22" s="62">
        <f t="shared" si="6"/>
        <v>2.25</v>
      </c>
      <c r="I22" s="63" t="str">
        <f t="shared" si="7"/>
        <v/>
      </c>
    </row>
    <row r="23" spans="1:9" x14ac:dyDescent="0.2">
      <c r="A23" s="84" t="str">
        <f t="shared" si="1"/>
        <v>F</v>
      </c>
      <c r="B23" s="69">
        <f t="shared" si="2"/>
        <v>5.5</v>
      </c>
      <c r="C23" s="69">
        <f t="shared" si="3"/>
        <v>14.5</v>
      </c>
      <c r="D23" s="89">
        <f t="shared" si="4"/>
        <v>11.5</v>
      </c>
      <c r="E23" s="89">
        <f>G45</f>
        <v>20.5</v>
      </c>
      <c r="F23" s="58">
        <f t="shared" si="5"/>
        <v>6</v>
      </c>
      <c r="H23" s="62">
        <f t="shared" si="6"/>
        <v>2.7777777777777781</v>
      </c>
      <c r="I23" s="63" t="str">
        <f t="shared" si="7"/>
        <v/>
      </c>
    </row>
    <row r="24" spans="1:9" ht="15" thickBot="1" x14ac:dyDescent="0.25">
      <c r="A24" s="66" t="str">
        <f t="shared" si="1"/>
        <v>G</v>
      </c>
      <c r="B24" s="53">
        <f t="shared" si="2"/>
        <v>16</v>
      </c>
      <c r="C24" s="53">
        <f t="shared" si="3"/>
        <v>20.5</v>
      </c>
      <c r="D24" s="53">
        <f t="shared" si="4"/>
        <v>16</v>
      </c>
      <c r="E24" s="53">
        <f>H45</f>
        <v>20.5</v>
      </c>
      <c r="F24" s="58">
        <f t="shared" si="5"/>
        <v>0</v>
      </c>
      <c r="H24" s="64">
        <f t="shared" si="6"/>
        <v>0.69444444444444453</v>
      </c>
      <c r="I24" s="65">
        <f t="shared" si="7"/>
        <v>0.69444444444444453</v>
      </c>
    </row>
    <row r="25" spans="1:9" ht="15.75" thickBot="1" x14ac:dyDescent="0.3">
      <c r="A25" s="55"/>
      <c r="B25" s="60" t="s">
        <v>53</v>
      </c>
      <c r="C25" s="83">
        <f>MAX(C18:C24)</f>
        <v>20.5</v>
      </c>
      <c r="D25" s="56"/>
      <c r="E25" s="56"/>
      <c r="F25" s="59"/>
      <c r="H25" s="81" t="s">
        <v>53</v>
      </c>
      <c r="I25" s="87">
        <f>SUM(I18:I24)</f>
        <v>3.4722222222222223</v>
      </c>
    </row>
    <row r="26" spans="1:9" ht="15.75" thickBot="1" x14ac:dyDescent="0.3">
      <c r="H26" s="82" t="s">
        <v>54</v>
      </c>
      <c r="I26" s="88">
        <f>SQRT(I25)</f>
        <v>1.8633899812498247</v>
      </c>
    </row>
    <row r="27" spans="1:9" ht="15" x14ac:dyDescent="0.25">
      <c r="A27" s="42" t="s">
        <v>55</v>
      </c>
    </row>
    <row r="28" spans="1:9" x14ac:dyDescent="0.2">
      <c r="A28" s="37" t="str">
        <f>A8</f>
        <v>A</v>
      </c>
      <c r="C28" s="37">
        <f>IF(ISNUMBER(VLOOKUP(TRIM(C8),$A$18:$C$24,3,FALSE)),VLOOKUP(TRIM(C8),$A$18:$C$24,3,FALSE),0)</f>
        <v>0</v>
      </c>
      <c r="D28" s="37">
        <f t="shared" ref="D28:E28" si="8">IF(ISNUMBER(VLOOKUP(TRIM(D8),$A$18:$C$24,3,FALSE)),VLOOKUP(TRIM(D8),$A$18:$C$24,3,FALSE),0)</f>
        <v>0</v>
      </c>
      <c r="E28" s="37">
        <f t="shared" si="8"/>
        <v>0</v>
      </c>
    </row>
    <row r="29" spans="1:9" x14ac:dyDescent="0.2">
      <c r="A29" s="37" t="str">
        <f t="shared" ref="A29:A34" si="9">A9</f>
        <v>B</v>
      </c>
      <c r="C29" s="37">
        <f t="shared" ref="C29:E34" si="10">IF(ISNUMBER(VLOOKUP(TRIM(C9),$A$18:$C$24,3,FALSE)),VLOOKUP(TRIM(C9),$A$18:$C$24,3,FALSE),0)</f>
        <v>0</v>
      </c>
      <c r="D29" s="37">
        <f t="shared" si="10"/>
        <v>0</v>
      </c>
      <c r="E29" s="37">
        <f t="shared" si="10"/>
        <v>0</v>
      </c>
    </row>
    <row r="30" spans="1:9" x14ac:dyDescent="0.2">
      <c r="A30" s="37" t="str">
        <f t="shared" si="9"/>
        <v>C</v>
      </c>
      <c r="C30" s="37">
        <f t="shared" si="10"/>
        <v>0</v>
      </c>
      <c r="D30" s="37">
        <f t="shared" si="10"/>
        <v>5.5</v>
      </c>
      <c r="E30" s="37">
        <f t="shared" si="10"/>
        <v>0</v>
      </c>
    </row>
    <row r="31" spans="1:9" x14ac:dyDescent="0.2">
      <c r="A31" s="37" t="str">
        <f t="shared" si="9"/>
        <v>D</v>
      </c>
      <c r="C31" s="37">
        <f t="shared" si="10"/>
        <v>0</v>
      </c>
      <c r="D31" s="37">
        <f t="shared" si="10"/>
        <v>4</v>
      </c>
      <c r="E31" s="37">
        <f t="shared" si="10"/>
        <v>0</v>
      </c>
    </row>
    <row r="32" spans="1:9" x14ac:dyDescent="0.2">
      <c r="A32" s="37" t="str">
        <f t="shared" si="9"/>
        <v>E</v>
      </c>
      <c r="C32" s="37">
        <f t="shared" si="10"/>
        <v>0</v>
      </c>
      <c r="D32" s="37">
        <f t="shared" si="10"/>
        <v>4</v>
      </c>
      <c r="E32" s="37">
        <f t="shared" si="10"/>
        <v>9</v>
      </c>
    </row>
    <row r="33" spans="1:11" x14ac:dyDescent="0.2">
      <c r="A33" s="37" t="str">
        <f t="shared" si="9"/>
        <v>F</v>
      </c>
      <c r="C33" s="37">
        <f t="shared" si="10"/>
        <v>0</v>
      </c>
      <c r="D33" s="37">
        <f t="shared" si="10"/>
        <v>5.5</v>
      </c>
      <c r="E33" s="37">
        <f t="shared" si="10"/>
        <v>0</v>
      </c>
    </row>
    <row r="34" spans="1:11" x14ac:dyDescent="0.2">
      <c r="A34" s="37" t="str">
        <f t="shared" si="9"/>
        <v>G</v>
      </c>
      <c r="C34" s="37">
        <f t="shared" si="10"/>
        <v>0</v>
      </c>
      <c r="D34" s="37">
        <f t="shared" si="10"/>
        <v>15.5</v>
      </c>
      <c r="E34" s="37">
        <f t="shared" si="10"/>
        <v>16</v>
      </c>
    </row>
    <row r="36" spans="1:11" ht="15" x14ac:dyDescent="0.25">
      <c r="A36" s="42" t="s">
        <v>56</v>
      </c>
    </row>
    <row r="37" spans="1:11" x14ac:dyDescent="0.2">
      <c r="B37" s="37" t="str">
        <f>A8</f>
        <v>A</v>
      </c>
      <c r="C37" s="37" t="str">
        <f>A9</f>
        <v>B</v>
      </c>
      <c r="D37" s="37" t="str">
        <f>A10</f>
        <v>C</v>
      </c>
      <c r="E37" s="37" t="str">
        <f>A11</f>
        <v>D</v>
      </c>
      <c r="F37" s="37" t="str">
        <f>A12</f>
        <v>E</v>
      </c>
      <c r="G37" s="37" t="str">
        <f>A13</f>
        <v>F</v>
      </c>
      <c r="H37" s="37" t="str">
        <f>A14</f>
        <v>G</v>
      </c>
    </row>
    <row r="38" spans="1:11" x14ac:dyDescent="0.2">
      <c r="A38" s="37" t="str">
        <f t="shared" ref="A38:A44" si="11">A8</f>
        <v>A</v>
      </c>
      <c r="B38" s="37">
        <f>IF($E8=B$37,$D18,IF($D8=B$37,$D18,IF($C8=B$37,$D18,$C$25)))</f>
        <v>20.5</v>
      </c>
      <c r="C38" s="37">
        <f t="shared" ref="C38:H38" si="12">IF($E8=C$37,$D18,IF($D8=C$37,$D18,IF($C8=C$37,$D18,$C$25)))</f>
        <v>20.5</v>
      </c>
      <c r="D38" s="37">
        <f t="shared" si="12"/>
        <v>20.5</v>
      </c>
      <c r="E38" s="37">
        <f t="shared" si="12"/>
        <v>20.5</v>
      </c>
      <c r="F38" s="37">
        <f t="shared" si="12"/>
        <v>20.5</v>
      </c>
      <c r="G38" s="37">
        <f t="shared" si="12"/>
        <v>20.5</v>
      </c>
      <c r="H38" s="37">
        <f t="shared" si="12"/>
        <v>20.5</v>
      </c>
    </row>
    <row r="39" spans="1:11" x14ac:dyDescent="0.2">
      <c r="A39" s="37" t="str">
        <f t="shared" si="11"/>
        <v>B</v>
      </c>
      <c r="B39" s="37">
        <f t="shared" ref="B39:H44" si="13">IF($E9=B$37,$D19,IF($D9=B$37,$D19,IF($C9=B$37,$D19,$C$25)))</f>
        <v>20.5</v>
      </c>
      <c r="C39" s="37">
        <f t="shared" si="13"/>
        <v>20.5</v>
      </c>
      <c r="D39" s="37">
        <f t="shared" si="13"/>
        <v>20.5</v>
      </c>
      <c r="E39" s="37">
        <f t="shared" si="13"/>
        <v>20.5</v>
      </c>
      <c r="F39" s="37">
        <f t="shared" si="13"/>
        <v>20.5</v>
      </c>
      <c r="G39" s="37">
        <f t="shared" si="13"/>
        <v>20.5</v>
      </c>
      <c r="H39" s="37">
        <f t="shared" si="13"/>
        <v>20.5</v>
      </c>
    </row>
    <row r="40" spans="1:11" x14ac:dyDescent="0.2">
      <c r="A40" s="37" t="str">
        <f t="shared" si="11"/>
        <v>C</v>
      </c>
      <c r="B40" s="37">
        <f t="shared" si="13"/>
        <v>20.5</v>
      </c>
      <c r="C40" s="37">
        <f t="shared" si="13"/>
        <v>6</v>
      </c>
      <c r="D40" s="37">
        <f t="shared" si="13"/>
        <v>20.5</v>
      </c>
      <c r="E40" s="37">
        <f t="shared" si="13"/>
        <v>20.5</v>
      </c>
      <c r="F40" s="37">
        <f t="shared" si="13"/>
        <v>20.5</v>
      </c>
      <c r="G40" s="37">
        <f t="shared" si="13"/>
        <v>20.5</v>
      </c>
      <c r="H40" s="37">
        <f t="shared" si="13"/>
        <v>20.5</v>
      </c>
    </row>
    <row r="41" spans="1:11" x14ac:dyDescent="0.2">
      <c r="A41" s="37" t="str">
        <f t="shared" si="11"/>
        <v>D</v>
      </c>
      <c r="B41" s="37">
        <f t="shared" si="13"/>
        <v>4</v>
      </c>
      <c r="C41" s="37">
        <f t="shared" si="13"/>
        <v>20.5</v>
      </c>
      <c r="D41" s="37">
        <f t="shared" si="13"/>
        <v>20.5</v>
      </c>
      <c r="E41" s="37">
        <f t="shared" si="13"/>
        <v>20.5</v>
      </c>
      <c r="F41" s="37">
        <f t="shared" si="13"/>
        <v>20.5</v>
      </c>
      <c r="G41" s="37">
        <f t="shared" si="13"/>
        <v>20.5</v>
      </c>
      <c r="H41" s="37">
        <f t="shared" si="13"/>
        <v>20.5</v>
      </c>
    </row>
    <row r="42" spans="1:11" x14ac:dyDescent="0.2">
      <c r="A42" s="37" t="str">
        <f t="shared" si="11"/>
        <v>E</v>
      </c>
      <c r="B42" s="37">
        <f t="shared" si="13"/>
        <v>9.5</v>
      </c>
      <c r="C42" s="37">
        <f t="shared" si="13"/>
        <v>20.5</v>
      </c>
      <c r="D42" s="37">
        <f t="shared" si="13"/>
        <v>9.5</v>
      </c>
      <c r="E42" s="37">
        <f t="shared" si="13"/>
        <v>20.5</v>
      </c>
      <c r="F42" s="37">
        <f t="shared" si="13"/>
        <v>20.5</v>
      </c>
      <c r="G42" s="37">
        <f t="shared" si="13"/>
        <v>20.5</v>
      </c>
      <c r="H42" s="37">
        <f t="shared" si="13"/>
        <v>20.5</v>
      </c>
    </row>
    <row r="43" spans="1:11" x14ac:dyDescent="0.2">
      <c r="A43" s="37" t="str">
        <f t="shared" si="11"/>
        <v>F</v>
      </c>
      <c r="B43" s="37">
        <f t="shared" si="13"/>
        <v>20.5</v>
      </c>
      <c r="C43" s="37">
        <f t="shared" si="13"/>
        <v>11.5</v>
      </c>
      <c r="D43" s="37">
        <f t="shared" si="13"/>
        <v>20.5</v>
      </c>
      <c r="E43" s="37">
        <f t="shared" si="13"/>
        <v>20.5</v>
      </c>
      <c r="F43" s="37">
        <f t="shared" si="13"/>
        <v>20.5</v>
      </c>
      <c r="G43" s="37">
        <f t="shared" si="13"/>
        <v>20.5</v>
      </c>
      <c r="H43" s="37">
        <f t="shared" si="13"/>
        <v>20.5</v>
      </c>
    </row>
    <row r="44" spans="1:11" x14ac:dyDescent="0.2">
      <c r="A44" s="37" t="str">
        <f t="shared" si="11"/>
        <v>G</v>
      </c>
      <c r="B44" s="37">
        <f t="shared" si="13"/>
        <v>20.5</v>
      </c>
      <c r="C44" s="37">
        <f t="shared" si="13"/>
        <v>20.5</v>
      </c>
      <c r="D44" s="37">
        <f t="shared" si="13"/>
        <v>20.5</v>
      </c>
      <c r="E44" s="37">
        <f t="shared" si="13"/>
        <v>16</v>
      </c>
      <c r="F44" s="37">
        <f t="shared" si="13"/>
        <v>16</v>
      </c>
      <c r="G44" s="37">
        <f t="shared" si="13"/>
        <v>20.5</v>
      </c>
      <c r="H44" s="37">
        <f t="shared" si="13"/>
        <v>20.5</v>
      </c>
    </row>
    <row r="45" spans="1:11" x14ac:dyDescent="0.2">
      <c r="B45" s="37">
        <f>MIN(B38:B44)</f>
        <v>4</v>
      </c>
      <c r="C45" s="37">
        <f t="shared" ref="C45:H45" si="14">MIN(C38:C44)</f>
        <v>6</v>
      </c>
      <c r="D45" s="37">
        <f t="shared" si="14"/>
        <v>9.5</v>
      </c>
      <c r="E45" s="37">
        <f t="shared" si="14"/>
        <v>16</v>
      </c>
      <c r="F45" s="37">
        <f t="shared" si="14"/>
        <v>16</v>
      </c>
      <c r="G45" s="37">
        <f t="shared" si="14"/>
        <v>20.5</v>
      </c>
      <c r="H45" s="37">
        <f t="shared" si="14"/>
        <v>20.5</v>
      </c>
    </row>
    <row r="47" spans="1:11" x14ac:dyDescent="0.2">
      <c r="A47" s="37" t="s">
        <v>57</v>
      </c>
      <c r="C47" s="37" t="s">
        <v>58</v>
      </c>
      <c r="D47" s="37" t="s">
        <v>59</v>
      </c>
      <c r="E47" s="37" t="s">
        <v>50</v>
      </c>
      <c r="F47" s="37">
        <v>8</v>
      </c>
      <c r="G47" s="37" t="s">
        <v>57</v>
      </c>
      <c r="I47" s="37" t="s">
        <v>58</v>
      </c>
      <c r="J47" s="37" t="s">
        <v>59</v>
      </c>
      <c r="K47" s="37" t="s">
        <v>50</v>
      </c>
    </row>
    <row r="48" spans="1:11" x14ac:dyDescent="0.2">
      <c r="A48" s="37" t="str">
        <f>A8</f>
        <v>A</v>
      </c>
      <c r="B48" s="37">
        <f>B18</f>
        <v>0</v>
      </c>
      <c r="C48" s="37">
        <f>IF(F18=0,B8,0)</f>
        <v>4</v>
      </c>
      <c r="D48" s="37">
        <f>IF(F18&gt;0,B8,0)</f>
        <v>0</v>
      </c>
      <c r="E48" s="37">
        <f>F18</f>
        <v>0</v>
      </c>
      <c r="F48" s="37">
        <f>F47-1</f>
        <v>7</v>
      </c>
      <c r="G48" s="37" t="str">
        <f>INDEX($A$48:$E$54,F48,1)</f>
        <v>G</v>
      </c>
      <c r="H48" s="37">
        <f>INDEX($A$48:$E$54,F48,2)</f>
        <v>16</v>
      </c>
      <c r="I48" s="37">
        <f>INDEX($A$48:$E$54,F48,3)</f>
        <v>4.5</v>
      </c>
      <c r="J48" s="37">
        <f>INDEX($A$48:$E$54,F48,4)</f>
        <v>0</v>
      </c>
      <c r="K48" s="37">
        <f>INDEX($A$48:$E$54,F48,5)</f>
        <v>0</v>
      </c>
    </row>
    <row r="49" spans="1:11" x14ac:dyDescent="0.2">
      <c r="A49" s="37" t="str">
        <f t="shared" ref="A49:A54" si="15">A9</f>
        <v>B</v>
      </c>
      <c r="B49" s="37">
        <f t="shared" ref="B49:B54" si="16">B19</f>
        <v>0</v>
      </c>
      <c r="C49" s="37">
        <f t="shared" ref="C49:C54" si="17">IF(F19=0,B9,0)</f>
        <v>0</v>
      </c>
      <c r="D49" s="37">
        <f t="shared" ref="D49:D54" si="18">IF(F19&gt;0,B9,0)</f>
        <v>5.5</v>
      </c>
      <c r="E49" s="37">
        <f t="shared" ref="E49:E54" si="19">F19</f>
        <v>0.5</v>
      </c>
      <c r="F49" s="37">
        <f t="shared" ref="F49:F54" si="20">F48-1</f>
        <v>6</v>
      </c>
      <c r="G49" s="37" t="str">
        <f t="shared" ref="G49:G54" si="21">INDEX($A$48:$E$54,F49,1)</f>
        <v>F</v>
      </c>
      <c r="H49" s="37">
        <f t="shared" ref="H49:H54" si="22">INDEX($A$48:$E$54,F49,2)</f>
        <v>5.5</v>
      </c>
      <c r="I49" s="37">
        <f t="shared" ref="I49:I54" si="23">INDEX($A$48:$E$54,F49,3)</f>
        <v>0</v>
      </c>
      <c r="J49" s="37">
        <f t="shared" ref="J49:J54" si="24">INDEX($A$48:$E$54,F49,4)</f>
        <v>9</v>
      </c>
      <c r="K49" s="37">
        <f t="shared" ref="K49:K54" si="25">INDEX($A$48:$E$54,F49,5)</f>
        <v>6</v>
      </c>
    </row>
    <row r="50" spans="1:11" x14ac:dyDescent="0.2">
      <c r="A50" s="37" t="str">
        <f t="shared" si="15"/>
        <v>C</v>
      </c>
      <c r="B50" s="37">
        <f t="shared" si="16"/>
        <v>5.5</v>
      </c>
      <c r="C50" s="37">
        <f t="shared" si="17"/>
        <v>0</v>
      </c>
      <c r="D50" s="37">
        <f t="shared" si="18"/>
        <v>3.5</v>
      </c>
      <c r="E50" s="37">
        <f t="shared" si="19"/>
        <v>0.5</v>
      </c>
      <c r="F50" s="37">
        <f t="shared" si="20"/>
        <v>5</v>
      </c>
      <c r="G50" s="37" t="str">
        <f t="shared" si="21"/>
        <v>E</v>
      </c>
      <c r="H50" s="37">
        <f t="shared" si="22"/>
        <v>9</v>
      </c>
      <c r="I50" s="37">
        <f t="shared" si="23"/>
        <v>0</v>
      </c>
      <c r="J50" s="37">
        <f t="shared" si="24"/>
        <v>6.5</v>
      </c>
      <c r="K50" s="37">
        <f t="shared" si="25"/>
        <v>0.5</v>
      </c>
    </row>
    <row r="51" spans="1:11" x14ac:dyDescent="0.2">
      <c r="A51" s="37" t="str">
        <f t="shared" si="15"/>
        <v>D</v>
      </c>
      <c r="B51" s="37">
        <f t="shared" si="16"/>
        <v>4</v>
      </c>
      <c r="C51" s="37">
        <f t="shared" si="17"/>
        <v>12</v>
      </c>
      <c r="D51" s="37">
        <f t="shared" si="18"/>
        <v>0</v>
      </c>
      <c r="E51" s="37">
        <f t="shared" si="19"/>
        <v>0</v>
      </c>
      <c r="F51" s="37">
        <f t="shared" si="20"/>
        <v>4</v>
      </c>
      <c r="G51" s="37" t="str">
        <f t="shared" si="21"/>
        <v>D</v>
      </c>
      <c r="H51" s="37">
        <f t="shared" si="22"/>
        <v>4</v>
      </c>
      <c r="I51" s="37">
        <f t="shared" si="23"/>
        <v>12</v>
      </c>
      <c r="J51" s="37">
        <f t="shared" si="24"/>
        <v>0</v>
      </c>
      <c r="K51" s="37">
        <f t="shared" si="25"/>
        <v>0</v>
      </c>
    </row>
    <row r="52" spans="1:11" x14ac:dyDescent="0.2">
      <c r="A52" s="37" t="str">
        <f t="shared" si="15"/>
        <v>E</v>
      </c>
      <c r="B52" s="37">
        <f t="shared" si="16"/>
        <v>9</v>
      </c>
      <c r="C52" s="37">
        <f t="shared" si="17"/>
        <v>0</v>
      </c>
      <c r="D52" s="37">
        <f t="shared" si="18"/>
        <v>6.5</v>
      </c>
      <c r="E52" s="37">
        <f t="shared" si="19"/>
        <v>0.5</v>
      </c>
      <c r="F52" s="37">
        <f t="shared" si="20"/>
        <v>3</v>
      </c>
      <c r="G52" s="37" t="str">
        <f t="shared" si="21"/>
        <v>C</v>
      </c>
      <c r="H52" s="37">
        <f t="shared" si="22"/>
        <v>5.5</v>
      </c>
      <c r="I52" s="37">
        <f t="shared" si="23"/>
        <v>0</v>
      </c>
      <c r="J52" s="37">
        <f t="shared" si="24"/>
        <v>3.5</v>
      </c>
      <c r="K52" s="37">
        <f t="shared" si="25"/>
        <v>0.5</v>
      </c>
    </row>
    <row r="53" spans="1:11" x14ac:dyDescent="0.2">
      <c r="A53" s="37" t="str">
        <f t="shared" si="15"/>
        <v>F</v>
      </c>
      <c r="B53" s="37">
        <f t="shared" si="16"/>
        <v>5.5</v>
      </c>
      <c r="C53" s="37">
        <f t="shared" si="17"/>
        <v>0</v>
      </c>
      <c r="D53" s="37">
        <f t="shared" si="18"/>
        <v>9</v>
      </c>
      <c r="E53" s="37">
        <f t="shared" si="19"/>
        <v>6</v>
      </c>
      <c r="F53" s="37">
        <f t="shared" si="20"/>
        <v>2</v>
      </c>
      <c r="G53" s="37" t="str">
        <f t="shared" si="21"/>
        <v>B</v>
      </c>
      <c r="H53" s="37">
        <f t="shared" si="22"/>
        <v>0</v>
      </c>
      <c r="I53" s="37">
        <f t="shared" si="23"/>
        <v>0</v>
      </c>
      <c r="J53" s="37">
        <f t="shared" si="24"/>
        <v>5.5</v>
      </c>
      <c r="K53" s="37">
        <f t="shared" si="25"/>
        <v>0.5</v>
      </c>
    </row>
    <row r="54" spans="1:11" x14ac:dyDescent="0.2">
      <c r="A54" s="37" t="str">
        <f t="shared" si="15"/>
        <v>G</v>
      </c>
      <c r="B54" s="37">
        <f t="shared" si="16"/>
        <v>16</v>
      </c>
      <c r="C54" s="37">
        <f t="shared" si="17"/>
        <v>4.5</v>
      </c>
      <c r="D54" s="37">
        <f t="shared" si="18"/>
        <v>0</v>
      </c>
      <c r="E54" s="37">
        <f t="shared" si="19"/>
        <v>0</v>
      </c>
      <c r="F54" s="37">
        <f t="shared" si="20"/>
        <v>1</v>
      </c>
      <c r="G54" s="37" t="str">
        <f t="shared" si="21"/>
        <v>A</v>
      </c>
      <c r="H54" s="37">
        <f t="shared" si="22"/>
        <v>0</v>
      </c>
      <c r="I54" s="37">
        <f t="shared" si="23"/>
        <v>4</v>
      </c>
      <c r="J54" s="37">
        <f t="shared" si="24"/>
        <v>0</v>
      </c>
      <c r="K54" s="37">
        <f t="shared" si="25"/>
        <v>0</v>
      </c>
    </row>
  </sheetData>
  <conditionalFormatting sqref="F18:F24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Problema_Original</vt:lpstr>
      <vt:lpstr>Problema_dinámico</vt:lpstr>
      <vt:lpstr>Problema con Excel QM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luis.sandoval.r2020@outlook.es</cp:lastModifiedBy>
  <dcterms:created xsi:type="dcterms:W3CDTF">2021-10-22T23:56:00Z</dcterms:created>
  <dcterms:modified xsi:type="dcterms:W3CDTF">2024-01-25T21:24:00Z</dcterms:modified>
</cp:coreProperties>
</file>